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24"/>
  </bookViews>
  <sheets>
    <sheet name="目次・索引" sheetId="6" r:id="rId1"/>
    <sheet name="2009年度以降の試験結果一覧" sheetId="4" r:id="rId2"/>
    <sheet name="2008年度以前の試験結果一覧" sheetId="5" r:id="rId3"/>
  </sheets>
  <definedNames>
    <definedName name="_xlnm._FilterDatabase" localSheetId="2" hidden="1">'2008年度以前の試験結果一覧'!$A$5:$AV$79</definedName>
    <definedName name="_xlnm._FilterDatabase" localSheetId="1" hidden="1">'2009年度以降の試験結果一覧'!$A$6:$AW$90</definedName>
    <definedName name="_xlnm._FilterDatabase" localSheetId="0" hidden="1">目次・索引!$B$3:$E$177</definedName>
    <definedName name="_xlnm.Print_Area" localSheetId="2">'2008年度以前の試験結果一覧'!$A$1:$AV$79</definedName>
    <definedName name="_xlnm.Print_Area" localSheetId="1">'2009年度以降の試験結果一覧'!$A$1:$AW$90</definedName>
    <definedName name="_xlnm.Print_Titles" localSheetId="2">'2008年度以前の試験結果一覧'!$1:$5</definedName>
    <definedName name="_xlnm.Print_Titles" localSheetId="1">'2009年度以降の試験結果一覧'!$1:$5</definedName>
  </definedNames>
  <calcPr calcId="162913"/>
</workbook>
</file>

<file path=xl/calcChain.xml><?xml version="1.0" encoding="utf-8"?>
<calcChain xmlns="http://schemas.openxmlformats.org/spreadsheetml/2006/main">
  <c r="C15" i="6" l="1" a="1"/>
  <c r="C15" i="6" s="1"/>
  <c r="C51" i="6" l="1"/>
  <c r="C82" i="6"/>
  <c r="C83" i="6"/>
  <c r="C77" i="6"/>
  <c r="C48" i="6"/>
  <c r="C7" i="6"/>
  <c r="C21" i="6" l="1" a="1"/>
  <c r="C21" i="6" s="1"/>
  <c r="C20" i="6" a="1"/>
  <c r="C20" i="6" s="1"/>
  <c r="C26" i="6" a="1"/>
  <c r="C26" i="6" s="1"/>
  <c r="C25" i="6" a="1"/>
  <c r="C25" i="6" s="1"/>
  <c r="C24" i="6" a="1"/>
  <c r="C24" i="6" s="1"/>
  <c r="C23" i="6" a="1"/>
  <c r="C23" i="6" s="1"/>
  <c r="C104" i="6"/>
  <c r="C111" i="6" l="1"/>
  <c r="C102" i="6"/>
  <c r="C103" i="6"/>
  <c r="C174" i="6"/>
  <c r="C173" i="6"/>
  <c r="C148" i="6"/>
  <c r="C149" i="6"/>
  <c r="C108" i="6" l="1"/>
  <c r="C107" i="6"/>
  <c r="C106" i="6"/>
  <c r="C105" i="6"/>
  <c r="C110" i="6"/>
  <c r="C109" i="6"/>
  <c r="C159" i="6"/>
  <c r="C160" i="6" a="1"/>
  <c r="C160" i="6" s="1"/>
  <c r="C88" i="6" a="1"/>
  <c r="C88" i="6" s="1"/>
  <c r="C87" i="6" a="1"/>
  <c r="C87" i="6" s="1"/>
  <c r="C79" i="6"/>
  <c r="C78" i="6" a="1"/>
  <c r="C78" i="6" s="1"/>
  <c r="C76" i="6" a="1"/>
  <c r="C76" i="6" s="1"/>
  <c r="C75" i="6" a="1"/>
  <c r="C75" i="6" s="1"/>
  <c r="C57" i="6"/>
  <c r="C46" i="6"/>
  <c r="C47" i="6"/>
  <c r="C45" i="6"/>
  <c r="C43" i="6"/>
  <c r="C114" i="6"/>
  <c r="C165" i="6"/>
  <c r="C169" i="6" l="1" a="1"/>
  <c r="C169" i="6" s="1"/>
  <c r="C136" i="6"/>
  <c r="C135" i="6"/>
  <c r="C143" i="6" l="1" a="1"/>
  <c r="C143" i="6" s="1"/>
  <c r="C141" i="6" a="1"/>
  <c r="C141" i="6" s="1"/>
  <c r="C138" i="6" a="1"/>
  <c r="C138" i="6" s="1"/>
  <c r="C123" i="6" a="1"/>
  <c r="C123" i="6" s="1"/>
  <c r="C117" i="6" a="1"/>
  <c r="C117" i="6" s="1"/>
  <c r="C65" i="6"/>
  <c r="C64" i="6"/>
  <c r="C19" i="6" a="1"/>
  <c r="C19" i="6" s="1"/>
  <c r="C5" i="6"/>
  <c r="C6" i="6"/>
  <c r="C11" i="6"/>
  <c r="C10" i="6"/>
  <c r="C9" i="6"/>
  <c r="C22" i="6" l="1" a="1"/>
  <c r="C22" i="6" s="1"/>
  <c r="C8" i="6"/>
  <c r="C71" i="6"/>
  <c r="C58" i="6"/>
  <c r="C175" i="6"/>
  <c r="C179" i="6"/>
  <c r="C176" i="6"/>
  <c r="C62" i="6"/>
  <c r="C52" i="6"/>
  <c r="C37" i="6"/>
  <c r="C163" i="6"/>
  <c r="C166" i="6"/>
  <c r="C55" i="6"/>
  <c r="C139" i="6"/>
  <c r="C142" i="6"/>
  <c r="C4" i="6"/>
  <c r="C63" i="6"/>
  <c r="C171" i="6"/>
  <c r="C145" i="6"/>
  <c r="C66" i="6"/>
  <c r="C158" i="6"/>
  <c r="C120" i="6"/>
  <c r="C101" i="6"/>
  <c r="C50" i="6"/>
  <c r="C146" i="6"/>
  <c r="C122" i="6"/>
  <c r="C100" i="6"/>
  <c r="C68" i="6"/>
  <c r="C67" i="6"/>
  <c r="C124" i="6"/>
  <c r="C12" i="6"/>
  <c r="C121" i="6"/>
  <c r="C154" i="6"/>
  <c r="C99" i="6"/>
  <c r="C89" i="6" a="1"/>
  <c r="C89" i="6" s="1"/>
  <c r="C144" i="6"/>
  <c r="C155" i="6"/>
  <c r="C147" i="6"/>
  <c r="C42" i="6"/>
  <c r="C44" i="6"/>
  <c r="C13" i="6"/>
  <c r="C69" i="6"/>
  <c r="C72" i="6"/>
  <c r="C113" i="6"/>
  <c r="C90" i="6"/>
  <c r="C153" i="6"/>
  <c r="C41" i="6"/>
  <c r="C118" i="6"/>
  <c r="C60" i="6"/>
  <c r="C167" i="6" a="1"/>
  <c r="C167" i="6" s="1"/>
  <c r="C150" i="6"/>
  <c r="C132" i="6"/>
  <c r="C172" i="6"/>
  <c r="C94" i="6"/>
  <c r="C152" i="6"/>
  <c r="C112" i="6"/>
  <c r="C33" i="6"/>
  <c r="C97" i="6"/>
  <c r="C168" i="6"/>
  <c r="C140" i="6"/>
  <c r="C137" i="6"/>
  <c r="C32" i="6"/>
  <c r="C40" i="6"/>
  <c r="C31" i="6"/>
  <c r="C92" i="6"/>
  <c r="C53" i="6"/>
  <c r="C134" i="6"/>
  <c r="C93" i="6"/>
  <c r="C14" i="6"/>
  <c r="C36" i="6"/>
  <c r="C54" i="6"/>
  <c r="C178" i="6"/>
  <c r="C177" i="6"/>
  <c r="C91" i="6"/>
  <c r="C162" i="6"/>
  <c r="C86" i="6"/>
  <c r="C129" i="6" a="1"/>
  <c r="C129" i="6" s="1"/>
  <c r="C130" i="6"/>
  <c r="C30" i="6"/>
  <c r="C49" i="6"/>
  <c r="C84" i="6"/>
  <c r="C128" i="6"/>
  <c r="C157" i="6"/>
  <c r="C96" i="6"/>
  <c r="C131" i="6"/>
  <c r="C161" i="6"/>
  <c r="C127" i="6"/>
  <c r="C119" i="6"/>
  <c r="C28" i="6"/>
  <c r="C18" i="6"/>
  <c r="C34" i="6"/>
  <c r="C29" i="6"/>
  <c r="C126" i="6"/>
  <c r="C156" i="6"/>
  <c r="C115" i="6"/>
  <c r="C17" i="6"/>
  <c r="C16" i="6"/>
  <c r="C56" i="6"/>
  <c r="C38" i="6"/>
  <c r="C116" i="6"/>
  <c r="C164" i="6"/>
  <c r="C61" i="6"/>
  <c r="C85" i="6"/>
  <c r="C125" i="6"/>
  <c r="C80" i="6" a="1"/>
  <c r="C80" i="6" s="1"/>
  <c r="C81" i="6"/>
  <c r="C27" i="6"/>
  <c r="C35" i="6"/>
  <c r="C39" i="6"/>
  <c r="C95" i="6"/>
  <c r="C98" i="6"/>
  <c r="C59" i="6"/>
  <c r="C133" i="6"/>
  <c r="C70" i="6"/>
  <c r="C170" i="6"/>
  <c r="C73" i="6"/>
  <c r="C151" i="6"/>
  <c r="C74" i="6"/>
  <c r="A1" i="5"/>
  <c r="A1" i="4"/>
</calcChain>
</file>

<file path=xl/sharedStrings.xml><?xml version="1.0" encoding="utf-8"?>
<sst xmlns="http://schemas.openxmlformats.org/spreadsheetml/2006/main" count="3343" uniqueCount="533">
  <si>
    <t>◎</t>
  </si>
  <si>
    <t>◎</t>
    <phoneticPr fontId="2"/>
  </si>
  <si>
    <t>○</t>
  </si>
  <si>
    <t>なし</t>
  </si>
  <si>
    <t>04</t>
    <phoneticPr fontId="2"/>
  </si>
  <si>
    <t>01</t>
    <phoneticPr fontId="2"/>
  </si>
  <si>
    <t>○</t>
    <phoneticPr fontId="2"/>
  </si>
  <si>
    <t>なし</t>
    <phoneticPr fontId="2"/>
  </si>
  <si>
    <t>－</t>
    <phoneticPr fontId="2"/>
  </si>
  <si>
    <t>05</t>
    <phoneticPr fontId="2"/>
  </si>
  <si>
    <t>計測範囲外</t>
    <rPh sb="0" eb="2">
      <t>ケイソク</t>
    </rPh>
    <rPh sb="2" eb="5">
      <t>ハンイガイ</t>
    </rPh>
    <phoneticPr fontId="2"/>
  </si>
  <si>
    <t>06</t>
    <phoneticPr fontId="2"/>
  </si>
  <si>
    <t>指定番号</t>
    <phoneticPr fontId="2"/>
  </si>
  <si>
    <t>頭部
移動量
（mm）</t>
    <phoneticPr fontId="2"/>
  </si>
  <si>
    <t>その他
の事象</t>
    <phoneticPr fontId="2"/>
  </si>
  <si>
    <t>評価</t>
    <phoneticPr fontId="2"/>
  </si>
  <si>
    <t>取付性</t>
    <phoneticPr fontId="2"/>
  </si>
  <si>
    <t>装着性</t>
    <phoneticPr fontId="2"/>
  </si>
  <si>
    <t>03</t>
    <phoneticPr fontId="2"/>
  </si>
  <si>
    <t>02</t>
    <phoneticPr fontId="2"/>
  </si>
  <si>
    <t>×</t>
    <phoneticPr fontId="2"/>
  </si>
  <si>
    <t>415-455</t>
    <phoneticPr fontId="2"/>
  </si>
  <si>
    <t>07</t>
    <phoneticPr fontId="2"/>
  </si>
  <si>
    <t>E4 04443638</t>
    <phoneticPr fontId="2"/>
  </si>
  <si>
    <t>なし</t>
    <phoneticPr fontId="2"/>
  </si>
  <si>
    <t>E4 04443701</t>
    <phoneticPr fontId="2"/>
  </si>
  <si>
    <t>E4 04443715</t>
    <phoneticPr fontId="2"/>
  </si>
  <si>
    <t>E4 04443710</t>
    <phoneticPr fontId="2"/>
  </si>
  <si>
    <t>E8 044400</t>
    <phoneticPr fontId="2"/>
  </si>
  <si>
    <t>E13 040063</t>
    <phoneticPr fontId="2"/>
  </si>
  <si>
    <t>E4 04443614</t>
    <phoneticPr fontId="2"/>
  </si>
  <si>
    <t>E13 040067</t>
    <phoneticPr fontId="2"/>
  </si>
  <si>
    <t>08</t>
    <phoneticPr fontId="2"/>
  </si>
  <si>
    <t>E4 04443517</t>
    <phoneticPr fontId="2"/>
  </si>
  <si>
    <t>E13 040068</t>
    <phoneticPr fontId="2"/>
  </si>
  <si>
    <t>E13 045025</t>
    <phoneticPr fontId="2"/>
  </si>
  <si>
    <t>E4 04443812</t>
    <phoneticPr fontId="2"/>
  </si>
  <si>
    <t>E1 03301179</t>
    <phoneticPr fontId="2"/>
  </si>
  <si>
    <t>09</t>
    <phoneticPr fontId="2"/>
  </si>
  <si>
    <t>乳児専用</t>
    <rPh sb="0" eb="2">
      <t>ニュウジ</t>
    </rPh>
    <rPh sb="2" eb="4">
      <t>センヨウ</t>
    </rPh>
    <phoneticPr fontId="2"/>
  </si>
  <si>
    <t>E1 04301146</t>
    <phoneticPr fontId="2"/>
  </si>
  <si>
    <t>E4 043840</t>
    <phoneticPr fontId="2"/>
  </si>
  <si>
    <t>E8 044399</t>
    <phoneticPr fontId="2"/>
  </si>
  <si>
    <t>E1 04301171</t>
    <phoneticPr fontId="2"/>
  </si>
  <si>
    <t>09</t>
    <phoneticPr fontId="2"/>
  </si>
  <si>
    <t>E4 04443842</t>
    <phoneticPr fontId="2"/>
  </si>
  <si>
    <t>E4 04443839</t>
    <phoneticPr fontId="2"/>
  </si>
  <si>
    <t>E43 44R040004</t>
    <phoneticPr fontId="2"/>
  </si>
  <si>
    <t>E13 045087</t>
    <phoneticPr fontId="2"/>
  </si>
  <si>
    <t>E43 44R040002</t>
    <phoneticPr fontId="2"/>
  </si>
  <si>
    <t>E11 040215</t>
    <phoneticPr fontId="2"/>
  </si>
  <si>
    <t>◎</t>
    <phoneticPr fontId="2"/>
  </si>
  <si>
    <t>E8 045981</t>
    <phoneticPr fontId="2"/>
  </si>
  <si>
    <t>E4 0444010</t>
    <phoneticPr fontId="2"/>
  </si>
  <si>
    <t>11</t>
    <phoneticPr fontId="2"/>
  </si>
  <si>
    <t>10</t>
    <phoneticPr fontId="2"/>
  </si>
  <si>
    <t>12</t>
    <phoneticPr fontId="2"/>
  </si>
  <si>
    <t>E11 040205</t>
    <phoneticPr fontId="2"/>
  </si>
  <si>
    <t>E4 04443909</t>
    <phoneticPr fontId="2"/>
  </si>
  <si>
    <t>E8 044159</t>
    <phoneticPr fontId="2"/>
  </si>
  <si>
    <t>E4 04443849</t>
    <phoneticPr fontId="2"/>
  </si>
  <si>
    <t>E4 04444103</t>
    <phoneticPr fontId="2"/>
  </si>
  <si>
    <t>E4 044203</t>
    <phoneticPr fontId="2"/>
  </si>
  <si>
    <t>E4 44044121
E4 44044122</t>
    <phoneticPr fontId="2"/>
  </si>
  <si>
    <t>E24 040059</t>
    <phoneticPr fontId="2"/>
  </si>
  <si>
    <t>E13 045086</t>
    <phoneticPr fontId="2"/>
  </si>
  <si>
    <t>E13 045116</t>
    <phoneticPr fontId="2"/>
  </si>
  <si>
    <t>13</t>
    <phoneticPr fontId="2"/>
  </si>
  <si>
    <t>E13 045069</t>
    <phoneticPr fontId="2"/>
  </si>
  <si>
    <t>E24 040056</t>
    <phoneticPr fontId="2"/>
  </si>
  <si>
    <t>E43 44R040005</t>
    <phoneticPr fontId="2"/>
  </si>
  <si>
    <t>E4 04443854</t>
    <phoneticPr fontId="2"/>
  </si>
  <si>
    <t>E4 044338</t>
    <phoneticPr fontId="2"/>
  </si>
  <si>
    <t>E13 045115</t>
    <phoneticPr fontId="2"/>
  </si>
  <si>
    <t>◎</t>
    <phoneticPr fontId="2"/>
  </si>
  <si>
    <t>14</t>
    <phoneticPr fontId="2"/>
  </si>
  <si>
    <t>E4 044348</t>
    <phoneticPr fontId="2"/>
  </si>
  <si>
    <t>E4 044436</t>
    <phoneticPr fontId="2"/>
  </si>
  <si>
    <t>E43 44R040010</t>
    <phoneticPr fontId="2"/>
  </si>
  <si>
    <t>E24 040105</t>
    <phoneticPr fontId="2"/>
  </si>
  <si>
    <t>E4 044238</t>
    <phoneticPr fontId="2"/>
  </si>
  <si>
    <t>E4 044350</t>
    <phoneticPr fontId="2"/>
  </si>
  <si>
    <t>E24 040093</t>
    <phoneticPr fontId="2"/>
  </si>
  <si>
    <t>E43 44R040009</t>
    <phoneticPr fontId="2"/>
  </si>
  <si>
    <t>E43 040012</t>
    <phoneticPr fontId="2"/>
  </si>
  <si>
    <t>E11 041606</t>
    <phoneticPr fontId="2"/>
  </si>
  <si>
    <t>E8 047665</t>
    <phoneticPr fontId="2"/>
  </si>
  <si>
    <t>◎</t>
    <phoneticPr fontId="2"/>
  </si>
  <si>
    <t>15</t>
    <phoneticPr fontId="2"/>
  </si>
  <si>
    <t>E11 041579</t>
    <phoneticPr fontId="2"/>
  </si>
  <si>
    <t>E4 044335</t>
    <phoneticPr fontId="2"/>
  </si>
  <si>
    <t>E13 045152</t>
    <phoneticPr fontId="2"/>
  </si>
  <si>
    <t>16</t>
    <phoneticPr fontId="2"/>
  </si>
  <si>
    <t>E43 44R040014</t>
    <phoneticPr fontId="2"/>
  </si>
  <si>
    <t>E13 045186</t>
    <phoneticPr fontId="2"/>
  </si>
  <si>
    <t>E11 44R041618</t>
    <phoneticPr fontId="2"/>
  </si>
  <si>
    <t>E43 44R040011</t>
    <phoneticPr fontId="2"/>
  </si>
  <si>
    <t>E1 04301313</t>
    <phoneticPr fontId="2"/>
  </si>
  <si>
    <t>E4 044550</t>
    <phoneticPr fontId="2"/>
  </si>
  <si>
    <t>E11 041614
E11 041615</t>
    <phoneticPr fontId="2"/>
  </si>
  <si>
    <t>17</t>
    <phoneticPr fontId="2"/>
  </si>
  <si>
    <t>E13 045191</t>
    <phoneticPr fontId="2"/>
  </si>
  <si>
    <t>E11 041504</t>
    <phoneticPr fontId="2"/>
  </si>
  <si>
    <t>E11 041502</t>
    <phoneticPr fontId="2"/>
  </si>
  <si>
    <t>E4 04443409</t>
    <phoneticPr fontId="2"/>
  </si>
  <si>
    <t>E13 045142</t>
    <phoneticPr fontId="2"/>
  </si>
  <si>
    <t>E11 041621</t>
    <phoneticPr fontId="2"/>
  </si>
  <si>
    <t>E24-44R-040201</t>
    <phoneticPr fontId="2"/>
  </si>
  <si>
    <t>18</t>
    <phoneticPr fontId="2"/>
  </si>
  <si>
    <t>E8 048064</t>
    <phoneticPr fontId="2"/>
  </si>
  <si>
    <t>E11-041649/041648</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</si>
  <si>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</si>
  <si>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</si>
  <si>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</si>
  <si>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</si>
  <si>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</si>
  <si>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</si>
  <si>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</si>
  <si>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</si>
  <si>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</si>
  <si>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</si>
  <si>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</si>
  <si>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</si>
  <si>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2009年度以降の結果表　（2008年度以前の結果は、「2008年度以前の試験結果一覧」シートをご覧ください。）</t>
    <rPh sb="4" eb="6">
      <t>ネンド</t>
    </rPh>
    <rPh sb="6" eb="8">
      <t>イコウ</t>
    </rPh>
    <rPh sb="9" eb="11">
      <t>ケッカ</t>
    </rPh>
    <rPh sb="11" eb="12">
      <t>ヒョウ</t>
    </rPh>
    <rPh sb="18" eb="20">
      <t>ネンド</t>
    </rPh>
    <rPh sb="20" eb="22">
      <t>イゼン</t>
    </rPh>
    <rPh sb="23" eb="25">
      <t>ケッカ</t>
    </rPh>
    <rPh sb="32" eb="34">
      <t>ネンド</t>
    </rPh>
    <rPh sb="34" eb="36">
      <t>イゼン</t>
    </rPh>
    <rPh sb="37" eb="39">
      <t>シケン</t>
    </rPh>
    <rPh sb="39" eb="41">
      <t>ケッカ</t>
    </rPh>
    <rPh sb="41" eb="43">
      <t>イチラン</t>
    </rPh>
    <rPh sb="49" eb="50">
      <t>ラン</t>
    </rPh>
    <phoneticPr fontId="2"/>
  </si>
  <si>
    <t>チャイルドシート試験結果一覧表（2009年度以降）</t>
    <rPh sb="20" eb="22">
      <t>ネンド</t>
    </rPh>
    <rPh sb="22" eb="24">
      <t>イコウ</t>
    </rPh>
    <phoneticPr fontId="2"/>
  </si>
  <si>
    <t>チャイルドシート試験結果一覧表（2008年度以前）</t>
    <rPh sb="20" eb="22">
      <t>ネンド</t>
    </rPh>
    <rPh sb="22" eb="24">
      <t>イゼン</t>
    </rPh>
    <phoneticPr fontId="2"/>
  </si>
  <si>
    <t>2008年度以前の結果表　（2009年度以降の結果は、「2009年度以降の試験結果一覧」シートをご覧ください。）</t>
    <rPh sb="4" eb="6">
      <t>ネンド</t>
    </rPh>
    <rPh sb="6" eb="8">
      <t>イゼン</t>
    </rPh>
    <rPh sb="9" eb="11">
      <t>ケッカ</t>
    </rPh>
    <rPh sb="11" eb="12">
      <t>ヒョウ</t>
    </rPh>
    <rPh sb="18" eb="20">
      <t>ネンド</t>
    </rPh>
    <rPh sb="20" eb="22">
      <t>イコウ</t>
    </rPh>
    <rPh sb="23" eb="25">
      <t>ケッカ</t>
    </rPh>
    <rPh sb="32" eb="34">
      <t>ネンド</t>
    </rPh>
    <rPh sb="34" eb="36">
      <t>イコウ</t>
    </rPh>
    <rPh sb="37" eb="39">
      <t>シケン</t>
    </rPh>
    <rPh sb="39" eb="41">
      <t>ケッカ</t>
    </rPh>
    <rPh sb="41" eb="43">
      <t>イチラン</t>
    </rPh>
    <rPh sb="49" eb="50">
      <t>ラン</t>
    </rPh>
    <phoneticPr fontId="2"/>
  </si>
  <si>
    <t>チャイルドシートアセスメント試験機種　目次・索引</t>
    <rPh sb="14" eb="16">
      <t>シケン</t>
    </rPh>
    <rPh sb="16" eb="18">
      <t>キシュ</t>
    </rPh>
    <rPh sb="19" eb="21">
      <t>モクジ</t>
    </rPh>
    <rPh sb="22" eb="24">
      <t>サクイン</t>
    </rPh>
    <phoneticPr fontId="13"/>
  </si>
  <si>
    <t>メーカー名等</t>
    <rPh sb="4" eb="5">
      <t>メイ</t>
    </rPh>
    <rPh sb="5" eb="6">
      <t>ナド</t>
    </rPh>
    <phoneticPr fontId="2"/>
  </si>
  <si>
    <t>マキシコシ</t>
    <phoneticPr fontId="2"/>
  </si>
  <si>
    <t>コンビ</t>
    <phoneticPr fontId="2"/>
  </si>
  <si>
    <t>レーマー</t>
    <phoneticPr fontId="2"/>
  </si>
  <si>
    <t>東海理化電機製作所</t>
    <rPh sb="0" eb="2">
      <t>トウカイ</t>
    </rPh>
    <rPh sb="2" eb="4">
      <t>リカ</t>
    </rPh>
    <rPh sb="4" eb="6">
      <t>デンキ</t>
    </rPh>
    <rPh sb="6" eb="9">
      <t>セイサクジョ</t>
    </rPh>
    <phoneticPr fontId="2"/>
  </si>
  <si>
    <t>カーメイト</t>
    <phoneticPr fontId="2"/>
  </si>
  <si>
    <t>日本育児</t>
    <rPh sb="0" eb="2">
      <t>ニホン</t>
    </rPh>
    <rPh sb="2" eb="4">
      <t>イクジ</t>
    </rPh>
    <phoneticPr fontId="2"/>
  </si>
  <si>
    <t>イーブンフロー</t>
    <phoneticPr fontId="2"/>
  </si>
  <si>
    <t>アップリカ</t>
    <phoneticPr fontId="2"/>
  </si>
  <si>
    <t>リーマン</t>
    <phoneticPr fontId="2"/>
  </si>
  <si>
    <t>タカタ</t>
    <phoneticPr fontId="2"/>
  </si>
  <si>
    <t>エムズジンテック</t>
    <phoneticPr fontId="2"/>
  </si>
  <si>
    <t>全国防災事業協業組合</t>
    <rPh sb="0" eb="2">
      <t>ゼンコク</t>
    </rPh>
    <rPh sb="2" eb="4">
      <t>ボウサイ</t>
    </rPh>
    <rPh sb="4" eb="6">
      <t>ジギョウ</t>
    </rPh>
    <rPh sb="6" eb="8">
      <t>キョウギョウ</t>
    </rPh>
    <rPh sb="8" eb="10">
      <t>クミアイ</t>
    </rPh>
    <phoneticPr fontId="2"/>
  </si>
  <si>
    <t>ミクニ</t>
    <phoneticPr fontId="2"/>
  </si>
  <si>
    <t>カトージ</t>
    <phoneticPr fontId="2"/>
  </si>
  <si>
    <t>用途</t>
    <rPh sb="0" eb="2">
      <t>ヨウト</t>
    </rPh>
    <phoneticPr fontId="2"/>
  </si>
  <si>
    <t>固定方式</t>
    <rPh sb="0" eb="2">
      <t>コテイ</t>
    </rPh>
    <rPh sb="2" eb="4">
      <t>ホウシキ</t>
    </rPh>
    <phoneticPr fontId="2"/>
  </si>
  <si>
    <t>ISO-FIX</t>
    <phoneticPr fontId="2"/>
  </si>
  <si>
    <t>幼児専用</t>
    <rPh sb="0" eb="2">
      <t>ヨウジ</t>
    </rPh>
    <rPh sb="2" eb="4">
      <t>センヨウ</t>
    </rPh>
    <phoneticPr fontId="2"/>
  </si>
  <si>
    <t>アップリカ</t>
    <phoneticPr fontId="2"/>
  </si>
  <si>
    <t>ISO-FIX</t>
    <phoneticPr fontId="2"/>
  </si>
  <si>
    <t>アップリカ</t>
    <phoneticPr fontId="2"/>
  </si>
  <si>
    <t>ISO-FIX</t>
    <phoneticPr fontId="2"/>
  </si>
  <si>
    <t>コンビ</t>
    <phoneticPr fontId="2"/>
  </si>
  <si>
    <t>ベルト</t>
    <phoneticPr fontId="2"/>
  </si>
  <si>
    <r>
      <t>乳児用</t>
    </r>
    <r>
      <rPr>
        <sz val="6"/>
        <rFont val="游ゴシック"/>
        <family val="3"/>
        <charset val="128"/>
      </rPr>
      <t>・</t>
    </r>
    <r>
      <rPr>
        <sz val="8.5"/>
        <rFont val="游ゴシック"/>
        <family val="3"/>
        <charset val="128"/>
      </rPr>
      <t>幼児用(兼用ﾀｲﾌﾟ)</t>
    </r>
    <rPh sb="0" eb="3">
      <t>ニュウジヨウ</t>
    </rPh>
    <rPh sb="4" eb="7">
      <t>ヨウジヨウ</t>
    </rPh>
    <rPh sb="8" eb="10">
      <t>ケンヨウ</t>
    </rPh>
    <phoneticPr fontId="2"/>
  </si>
  <si>
    <t>グレコ</t>
    <phoneticPr fontId="2"/>
  </si>
  <si>
    <t>レーマー</t>
    <phoneticPr fontId="2"/>
  </si>
  <si>
    <t>カーメイト</t>
    <phoneticPr fontId="2"/>
  </si>
  <si>
    <t>レカロ</t>
    <phoneticPr fontId="2"/>
  </si>
  <si>
    <t>レカロ</t>
    <phoneticPr fontId="2"/>
  </si>
  <si>
    <t>ピジョン</t>
    <phoneticPr fontId="2"/>
  </si>
  <si>
    <t>製品名</t>
    <rPh sb="0" eb="1">
      <t>セイ</t>
    </rPh>
    <rPh sb="1" eb="2">
      <t>ヒン</t>
    </rPh>
    <rPh sb="2" eb="3">
      <t>ナ</t>
    </rPh>
    <phoneticPr fontId="2"/>
  </si>
  <si>
    <t>タカタ</t>
    <phoneticPr fontId="2"/>
  </si>
  <si>
    <t>カーメイト</t>
    <phoneticPr fontId="2"/>
  </si>
  <si>
    <t>コンビ</t>
    <phoneticPr fontId="2"/>
  </si>
  <si>
    <t>リーマン</t>
    <phoneticPr fontId="2"/>
  </si>
  <si>
    <t>タカタ</t>
    <phoneticPr fontId="2"/>
  </si>
  <si>
    <t>ISO-FIX・ﾍﾞﾙﾄ兼用</t>
    <rPh sb="13" eb="14">
      <t>ケンヨウ</t>
    </rPh>
    <phoneticPr fontId="2"/>
  </si>
  <si>
    <t>ベルト</t>
    <phoneticPr fontId="2"/>
  </si>
  <si>
    <t>ピジョン</t>
    <phoneticPr fontId="2"/>
  </si>
  <si>
    <t>カトージ</t>
    <phoneticPr fontId="2"/>
  </si>
  <si>
    <t>シーエー産商</t>
    <rPh sb="4" eb="6">
      <t>サンショウ</t>
    </rPh>
    <phoneticPr fontId="2"/>
  </si>
  <si>
    <t>リーマン</t>
    <phoneticPr fontId="2"/>
  </si>
  <si>
    <t>アップリカ</t>
    <phoneticPr fontId="2"/>
  </si>
  <si>
    <t>アップリカ</t>
    <phoneticPr fontId="2"/>
  </si>
  <si>
    <t>カーメイト</t>
    <phoneticPr fontId="2"/>
  </si>
  <si>
    <t>E11 129R-030519</t>
    <phoneticPr fontId="2"/>
  </si>
  <si>
    <t>E13 129R-020001</t>
    <phoneticPr fontId="2"/>
  </si>
  <si>
    <t>E43-44R-040015</t>
    <phoneticPr fontId="2"/>
  </si>
  <si>
    <t>19</t>
    <phoneticPr fontId="2"/>
  </si>
  <si>
    <t>E8 04 9459</t>
    <phoneticPr fontId="2"/>
  </si>
  <si>
    <t>E044630</t>
    <phoneticPr fontId="2"/>
  </si>
  <si>
    <t>R129</t>
    <phoneticPr fontId="2"/>
  </si>
  <si>
    <t>E9*129R03/02*1023*02</t>
    <phoneticPr fontId="2"/>
  </si>
  <si>
    <t>20</t>
    <phoneticPr fontId="2"/>
  </si>
  <si>
    <t>E044724</t>
    <phoneticPr fontId="2"/>
  </si>
  <si>
    <t>E11 040250</t>
    <phoneticPr fontId="2"/>
  </si>
  <si>
    <t>ISO-FIX固定</t>
    <phoneticPr fontId="2"/>
  </si>
  <si>
    <t>カテゴリー</t>
    <phoneticPr fontId="2"/>
  </si>
  <si>
    <t>取付部等の破損</t>
    <phoneticPr fontId="2"/>
  </si>
  <si>
    <t>その他の事象</t>
    <phoneticPr fontId="2"/>
  </si>
  <si>
    <t>2000年1月施行国内基準</t>
    <rPh sb="4" eb="5">
      <t>ネン</t>
    </rPh>
    <rPh sb="6" eb="7">
      <t>ガツ</t>
    </rPh>
    <rPh sb="7" eb="9">
      <t>セコウ</t>
    </rPh>
    <rPh sb="9" eb="11">
      <t>コクナイ</t>
    </rPh>
    <rPh sb="11" eb="13">
      <t>キジュン</t>
    </rPh>
    <phoneticPr fontId="2"/>
  </si>
  <si>
    <r>
      <t xml:space="preserve">乳児用・幼児用
</t>
    </r>
    <r>
      <rPr>
        <sz val="7"/>
        <rFont val="ＭＳ Ｐゴシック"/>
        <family val="3"/>
        <charset val="128"/>
      </rPr>
      <t>（兼用タイプ）</t>
    </r>
    <phoneticPr fontId="2"/>
  </si>
  <si>
    <t>幼児専用</t>
    <rPh sb="2" eb="4">
      <t>センヨウ</t>
    </rPh>
    <phoneticPr fontId="2"/>
  </si>
  <si>
    <t>ベルト
固定</t>
    <rPh sb="4" eb="6">
      <t>コテイ</t>
    </rPh>
    <phoneticPr fontId="2"/>
  </si>
  <si>
    <t>自 C-2539</t>
    <rPh sb="0" eb="1">
      <t>ジ</t>
    </rPh>
    <phoneticPr fontId="2"/>
  </si>
  <si>
    <t>R44 03</t>
    <phoneticPr fontId="2"/>
  </si>
  <si>
    <t>特記事項</t>
    <rPh sb="0" eb="2">
      <t>トッキ</t>
    </rPh>
    <rPh sb="2" eb="4">
      <t>ジコウ</t>
    </rPh>
    <phoneticPr fontId="2"/>
  </si>
  <si>
    <t>※ ロックオフデバイスの破断があり、破断した破片がダミーに接触した。</t>
    <phoneticPr fontId="2"/>
  </si>
  <si>
    <t>なし（※）</t>
    <phoneticPr fontId="2"/>
  </si>
  <si>
    <t>※ 腹部を圧迫し、幼児の身体に傷害を与える恐れがあった。</t>
    <phoneticPr fontId="2"/>
  </si>
  <si>
    <r>
      <t xml:space="preserve">× </t>
    </r>
    <r>
      <rPr>
        <b/>
        <sz val="10"/>
        <color indexed="8"/>
        <rFont val="ＭＳ Ｐゴシック"/>
        <family val="3"/>
        <charset val="128"/>
      </rPr>
      <t>(※)</t>
    </r>
    <phoneticPr fontId="2"/>
  </si>
  <si>
    <t>○ ※</t>
    <phoneticPr fontId="2"/>
  </si>
  <si>
    <t>※ ハーネス通し穴周辺の亀裂</t>
    <phoneticPr fontId="2"/>
  </si>
  <si>
    <t>◎ ※</t>
    <phoneticPr fontId="2"/>
  </si>
  <si>
    <t>※ サポートレッグに変形が発生したが、それは衝撃吸収機構の作動によるものである。</t>
    <phoneticPr fontId="2"/>
  </si>
  <si>
    <r>
      <t xml:space="preserve">×
</t>
    </r>
    <r>
      <rPr>
        <b/>
        <sz val="9"/>
        <color indexed="8"/>
        <rFont val="ＭＳ Ｐゴシック"/>
        <family val="3"/>
        <charset val="128"/>
      </rPr>
      <t>(※1,2)</t>
    </r>
    <phoneticPr fontId="2"/>
  </si>
  <si>
    <t>2000年1月
施行国内基準</t>
    <phoneticPr fontId="2"/>
  </si>
  <si>
    <t>FMVSS No.213</t>
    <phoneticPr fontId="2"/>
  </si>
  <si>
    <t>※ 肩用パッドの破損が発生したが、それは衝撃吸収機構の作動によるものである。</t>
    <phoneticPr fontId="2"/>
  </si>
  <si>
    <t>◎ (※)</t>
    <phoneticPr fontId="2"/>
  </si>
  <si>
    <t>(※)</t>
    <phoneticPr fontId="2"/>
  </si>
  <si>
    <t>※ 骨盤拘束が弱く、腹部を圧迫しているが、それがシールドによってである。</t>
    <phoneticPr fontId="2"/>
  </si>
  <si>
    <t>× (※)</t>
    <phoneticPr fontId="2"/>
  </si>
  <si>
    <t>※ 幼児の身体に傷害を与える恐れのあるフレームの破損が発生した。</t>
    <phoneticPr fontId="2"/>
  </si>
  <si>
    <t>※1 シートベルトの切り裂きが発生した。
※2 背中部の強度保持板が破損した。
※3 腹部を圧迫し、幼児の身体に傷害を与える恐れがあった。</t>
    <phoneticPr fontId="2"/>
  </si>
  <si>
    <t>×
(※1,2)</t>
    <phoneticPr fontId="2"/>
  </si>
  <si>
    <t>※ 衝突試験時、体が飛び出すことを防ぐ拘束装置がダミー胸部と腹部に計測範囲を超える大きな変形を生じさせて、腹部への圧力について正確に計測できなかった。</t>
    <phoneticPr fontId="2"/>
  </si>
  <si>
    <t>計測範囲外の事象があったため、正しく評価できず（※)</t>
    <rPh sb="0" eb="2">
      <t>ケイソク</t>
    </rPh>
    <rPh sb="2" eb="5">
      <t>ハンイガイ</t>
    </rPh>
    <rPh sb="6" eb="8">
      <t>ジショウ</t>
    </rPh>
    <rPh sb="15" eb="16">
      <t>タダ</t>
    </rPh>
    <rPh sb="18" eb="20">
      <t>ヒョウカ</t>
    </rPh>
    <phoneticPr fontId="2"/>
  </si>
  <si>
    <t>※ 衝突試験時にダミーが大きく前屈し、面圧計がダミー腹部に挟まれる現象により大きな圧力が測定された。この圧力と拘束装置による腹部圧迫の圧力を明確に区分できず、腹部圧迫の程度を評価できないため、全体評価は行わないこととした。</t>
    <phoneticPr fontId="2"/>
  </si>
  <si>
    <t>インパクトシールドタイプであるため評価は行わない。(※1)</t>
    <rPh sb="17" eb="19">
      <t>ヒョウカ</t>
    </rPh>
    <rPh sb="20" eb="21">
      <t>オコナ</t>
    </rPh>
    <phoneticPr fontId="2"/>
  </si>
  <si>
    <t>※1 インパクトシールドタイプ（自動車のシートベルトにより、インパクトシールド（衝突試験時、子供の体が飛び出すことを防ぐ拘束装置）を介して、チャイルドシートと子供の体を一体的に拘束するタイプ）のチャイルドシートについては、インパクトシールドがダミー胸部や腹部に計測範囲を超える大きな変形を生じさせるため、腹部への圧力を正確に計測できないことがあり、腹部圧迫計測を開始した平成15年度以降の試験対象機種の前面衝突試験の総合的な評価を行っていない。平成19年度の試験結果についても、これらに加え、胸部の変形の評価方法及びインパクトシールドタイプの腹部への圧力の評価方法が確立していないことがあるため、評価を行わないこととした。
※2 ダミーの肋骨が最大まで変位した。(現在、胸部の評価方法は確立していない。）</t>
    <phoneticPr fontId="2"/>
  </si>
  <si>
    <t>(※2)</t>
    <phoneticPr fontId="2"/>
  </si>
  <si>
    <t>※ 骨盤拘束が弱く、腹部を圧迫しているが、それがパッド・ハーネスによってである。</t>
    <phoneticPr fontId="2"/>
  </si>
  <si>
    <t>※1 サポートレッグに変形が発生したが、それは衝撃吸収機構の作動によるものである。
※2 骨盤拘束が弱く、腹部を圧迫しているが、それがバックル・ハーネスによってである。</t>
    <phoneticPr fontId="2"/>
  </si>
  <si>
    <t>◎ (※1)</t>
    <phoneticPr fontId="2"/>
  </si>
  <si>
    <t>※ ベルトガイド周辺の樹脂カバーに割れが発生したが、それは衝撃吸収構造の作動によるものである。</t>
    <phoneticPr fontId="2"/>
  </si>
  <si>
    <t>○ (※)</t>
    <phoneticPr fontId="2"/>
  </si>
  <si>
    <r>
      <t xml:space="preserve">×
</t>
    </r>
    <r>
      <rPr>
        <b/>
        <sz val="11"/>
        <color indexed="8"/>
        <rFont val="ＭＳ Ｐゴシック"/>
        <family val="3"/>
        <charset val="128"/>
      </rPr>
      <t>(※3)</t>
    </r>
    <phoneticPr fontId="2"/>
  </si>
  <si>
    <r>
      <t>×</t>
    </r>
    <r>
      <rPr>
        <b/>
        <sz val="11"/>
        <color indexed="8"/>
        <rFont val="ＭＳ Ｐゴシック"/>
        <family val="3"/>
        <charset val="128"/>
      </rPr>
      <t>(※)</t>
    </r>
    <phoneticPr fontId="2"/>
  </si>
  <si>
    <t>※ 座席への固定方法は、2点固定または3点固定のどちらでも可能である。2点固定で試験を行った。</t>
    <phoneticPr fontId="2"/>
  </si>
  <si>
    <t>※1 チャイルドシートの腰ベルトが、取扱説明書の使用方法通りにはダミーの腰骨部位を充分におおう位置に装着できないものであったため、各項目の結果のみを記載し、全体の評価は行わないこととした。
※2 腰ベルト位置決めテープが破損したが、それは衝撃吸収機構の作動によるものである。</t>
    <phoneticPr fontId="2"/>
  </si>
  <si>
    <t>◎ (※2)</t>
    <phoneticPr fontId="2"/>
  </si>
  <si>
    <t>取扱説明書等</t>
    <phoneticPr fontId="2"/>
  </si>
  <si>
    <t>本体表示</t>
    <phoneticPr fontId="2"/>
  </si>
  <si>
    <t>本体機構</t>
    <phoneticPr fontId="2"/>
  </si>
  <si>
    <t>ベルト固定</t>
    <rPh sb="3" eb="5">
      <t>コテイ</t>
    </rPh>
    <phoneticPr fontId="2"/>
  </si>
  <si>
    <t>ISO-FIX固定</t>
    <rPh sb="7" eb="9">
      <t>コテイ</t>
    </rPh>
    <phoneticPr fontId="2"/>
  </si>
  <si>
    <t>※</t>
    <phoneticPr fontId="2"/>
  </si>
  <si>
    <t>THE S</t>
    <phoneticPr fontId="2"/>
  </si>
  <si>
    <t>コンビ(株)</t>
    <phoneticPr fontId="2"/>
  </si>
  <si>
    <t>クルリラ プラス 360°セーフティー</t>
    <phoneticPr fontId="2"/>
  </si>
  <si>
    <t>ニューウェルブランズ・ジャパン（同）</t>
    <rPh sb="16" eb="17">
      <t>ドウ</t>
    </rPh>
    <phoneticPr fontId="2"/>
  </si>
  <si>
    <t>クルリラ プロテクト</t>
    <phoneticPr fontId="2"/>
  </si>
  <si>
    <t>Joie・アーク360°</t>
    <phoneticPr fontId="2"/>
  </si>
  <si>
    <t>(株)カトージ</t>
    <rPh sb="0" eb="3">
      <t>カブ</t>
    </rPh>
    <phoneticPr fontId="2"/>
  </si>
  <si>
    <t>Child Guard1.0</t>
    <phoneticPr fontId="2"/>
  </si>
  <si>
    <t>エールべべ・クルット3i</t>
    <phoneticPr fontId="2"/>
  </si>
  <si>
    <t>iA01</t>
    <phoneticPr fontId="2"/>
  </si>
  <si>
    <t>takata04-ｉ fix WS</t>
    <phoneticPr fontId="2"/>
  </si>
  <si>
    <t>takata04-ｉ fix</t>
    <phoneticPr fontId="2"/>
  </si>
  <si>
    <t>エールベベ・パパット2</t>
    <phoneticPr fontId="2"/>
  </si>
  <si>
    <t>フォームフィット</t>
    <phoneticPr fontId="2"/>
  </si>
  <si>
    <t>ウィゴーロング</t>
    <phoneticPr fontId="2"/>
  </si>
  <si>
    <t>Oreille</t>
    <phoneticPr fontId="2"/>
  </si>
  <si>
    <t>Joie・バリアント</t>
    <phoneticPr fontId="2"/>
  </si>
  <si>
    <t>グレコ・マイルストーン</t>
    <phoneticPr fontId="2"/>
  </si>
  <si>
    <t>マムズキャリーレジェ</t>
    <phoneticPr fontId="2"/>
  </si>
  <si>
    <t>エールべべ・クルット4s</t>
    <phoneticPr fontId="2"/>
  </si>
  <si>
    <t>Cupio</t>
    <phoneticPr fontId="2"/>
  </si>
  <si>
    <t>ネディアップ</t>
    <phoneticPr fontId="2"/>
  </si>
  <si>
    <t>バンビーノ04</t>
    <phoneticPr fontId="2"/>
  </si>
  <si>
    <t>ネルーム</t>
    <phoneticPr fontId="2"/>
  </si>
  <si>
    <t>ママロン</t>
    <phoneticPr fontId="2"/>
  </si>
  <si>
    <t>カイナ</t>
    <phoneticPr fontId="2"/>
  </si>
  <si>
    <t>takata04-neo SF</t>
    <phoneticPr fontId="2"/>
  </si>
  <si>
    <t>グレコ・GT</t>
    <phoneticPr fontId="2"/>
  </si>
  <si>
    <t>takata04-smartfix basic</t>
    <phoneticPr fontId="2"/>
  </si>
  <si>
    <t>Joie・ステージズ</t>
    <phoneticPr fontId="2"/>
  </si>
  <si>
    <t>Joie・チルト</t>
    <phoneticPr fontId="2"/>
  </si>
  <si>
    <t>マルゴット</t>
    <phoneticPr fontId="2"/>
  </si>
  <si>
    <t>フラディア</t>
    <phoneticPr fontId="2"/>
  </si>
  <si>
    <t>takata04-pops</t>
    <phoneticPr fontId="2"/>
  </si>
  <si>
    <t>cuna</t>
    <phoneticPr fontId="2"/>
  </si>
  <si>
    <t>ピピデビュー</t>
    <phoneticPr fontId="2"/>
  </si>
  <si>
    <t>エールべべ・クルットＮＴ</t>
    <phoneticPr fontId="2"/>
  </si>
  <si>
    <t>takata04-smartfix</t>
    <phoneticPr fontId="2"/>
  </si>
  <si>
    <t>ラクティアターン</t>
    <phoneticPr fontId="2"/>
  </si>
  <si>
    <t>takata04-neo premium</t>
    <phoneticPr fontId="2"/>
  </si>
  <si>
    <t>パミオドゥーエ</t>
    <phoneticPr fontId="2"/>
  </si>
  <si>
    <t>Joie・ジュバ</t>
    <phoneticPr fontId="2"/>
  </si>
  <si>
    <t>マムズキャリーブライトⅡ</t>
    <phoneticPr fontId="2"/>
  </si>
  <si>
    <t>ベビーズシート</t>
    <phoneticPr fontId="2"/>
  </si>
  <si>
    <t>HGデニム・ハーネス</t>
    <phoneticPr fontId="2"/>
  </si>
  <si>
    <t>ベビーFUNハーネスネオ</t>
    <phoneticPr fontId="2"/>
  </si>
  <si>
    <t>Joie・エレベート</t>
    <phoneticPr fontId="2"/>
  </si>
  <si>
    <t>エアグルーヴ</t>
    <phoneticPr fontId="2"/>
  </si>
  <si>
    <t>Start J1</t>
    <phoneticPr fontId="2"/>
  </si>
  <si>
    <t>トラベルベストECプラス</t>
    <phoneticPr fontId="2"/>
  </si>
  <si>
    <t>ロングフィット</t>
    <phoneticPr fontId="2"/>
  </si>
  <si>
    <t>トラベルベストEC</t>
    <phoneticPr fontId="2"/>
  </si>
  <si>
    <t>ハイバックブースターEC</t>
    <phoneticPr fontId="2"/>
  </si>
  <si>
    <t>フィーカ</t>
    <phoneticPr fontId="2"/>
  </si>
  <si>
    <t>ジョイトリップ</t>
    <phoneticPr fontId="2"/>
  </si>
  <si>
    <t>ユーロハーネス</t>
    <phoneticPr fontId="2"/>
  </si>
  <si>
    <t>エールべべ・グローバ</t>
    <phoneticPr fontId="2"/>
  </si>
  <si>
    <t>Young Sport</t>
    <phoneticPr fontId="2"/>
  </si>
  <si>
    <t>タカタ(株)</t>
    <rPh sb="3" eb="6">
      <t>カブ</t>
    </rPh>
    <phoneticPr fontId="2"/>
  </si>
  <si>
    <t>(株)カーメイト</t>
    <rPh sb="0" eb="3">
      <t>カブ</t>
    </rPh>
    <phoneticPr fontId="2"/>
  </si>
  <si>
    <t>コンビ(株)</t>
    <rPh sb="3" eb="6">
      <t>カブ</t>
    </rPh>
    <phoneticPr fontId="2"/>
  </si>
  <si>
    <t>リーマン(株)</t>
    <rPh sb="4" eb="7">
      <t>カブ</t>
    </rPh>
    <phoneticPr fontId="2"/>
  </si>
  <si>
    <t>ニューウェルブランズ・ジャパン（同）</t>
    <phoneticPr fontId="2"/>
  </si>
  <si>
    <t>(株)カーメイト</t>
    <phoneticPr fontId="2"/>
  </si>
  <si>
    <t>アップリカ・チルドレンズプロダクツ(同)</t>
    <phoneticPr fontId="2"/>
  </si>
  <si>
    <t>アップリカ・チルドレンズプロダクツ(同)</t>
    <rPh sb="18" eb="19">
      <t>ドウ</t>
    </rPh>
    <phoneticPr fontId="2"/>
  </si>
  <si>
    <t>アップリカ・チルドレンズプロダクツ(株)</t>
    <rPh sb="17" eb="20">
      <t>カブ</t>
    </rPh>
    <phoneticPr fontId="2"/>
  </si>
  <si>
    <t>(株)シーエー産商</t>
    <rPh sb="0" eb="3">
      <t>カブ</t>
    </rPh>
    <rPh sb="7" eb="9">
      <t>サンショウ</t>
    </rPh>
    <phoneticPr fontId="2"/>
  </si>
  <si>
    <t>(株)コンビ</t>
    <phoneticPr fontId="2"/>
  </si>
  <si>
    <t>ピジョン(株)</t>
    <phoneticPr fontId="2"/>
  </si>
  <si>
    <t>(株)カトージ</t>
    <phoneticPr fontId="2"/>
  </si>
  <si>
    <t>アップリカ・チルドレンズプロダクツ(株)</t>
    <rPh sb="18" eb="19">
      <t>カブ</t>
    </rPh>
    <phoneticPr fontId="2"/>
  </si>
  <si>
    <t>(株)シーエー産商</t>
    <rPh sb="1" eb="2">
      <t>カブ</t>
    </rPh>
    <rPh sb="7" eb="9">
      <t>サンショウ</t>
    </rPh>
    <phoneticPr fontId="2"/>
  </si>
  <si>
    <t>(株)日本育児</t>
    <rPh sb="0" eb="3">
      <t>カブ</t>
    </rPh>
    <rPh sb="3" eb="5">
      <t>ニホン</t>
    </rPh>
    <rPh sb="5" eb="7">
      <t>イクジ</t>
    </rPh>
    <phoneticPr fontId="2"/>
  </si>
  <si>
    <t>(株)ピジョン</t>
    <rPh sb="0" eb="3">
      <t>カブ</t>
    </rPh>
    <phoneticPr fontId="2"/>
  </si>
  <si>
    <t>タカタ(株)</t>
    <phoneticPr fontId="2"/>
  </si>
  <si>
    <t>ピジョン(株)</t>
    <rPh sb="4" eb="7">
      <t>カブ</t>
    </rPh>
    <phoneticPr fontId="2"/>
  </si>
  <si>
    <t>VCJコーポレーション(株)</t>
    <phoneticPr fontId="2"/>
  </si>
  <si>
    <t>レカロチャイルドセーフティ(株)</t>
    <rPh sb="13" eb="16">
      <t>カブ</t>
    </rPh>
    <phoneticPr fontId="2"/>
  </si>
  <si>
    <t>(株)日本育児</t>
    <phoneticPr fontId="2"/>
  </si>
  <si>
    <t>アップリカ・チルドレンズプロダクツ(株)</t>
    <phoneticPr fontId="2"/>
  </si>
  <si>
    <t>レカロ(株)</t>
    <phoneticPr fontId="2"/>
  </si>
  <si>
    <t>通称名</t>
    <phoneticPr fontId="2"/>
  </si>
  <si>
    <t>メーカー名等</t>
    <phoneticPr fontId="2"/>
  </si>
  <si>
    <t>試験実施年度</t>
    <phoneticPr fontId="2"/>
  </si>
  <si>
    <t>適合基準</t>
    <phoneticPr fontId="2"/>
  </si>
  <si>
    <t>前面衝突試験
（乳児用[ベッド型]）</t>
    <rPh sb="8" eb="10">
      <t>ニュウジ</t>
    </rPh>
    <rPh sb="10" eb="11">
      <t>ヨウ</t>
    </rPh>
    <rPh sb="15" eb="16">
      <t>ガタ</t>
    </rPh>
    <phoneticPr fontId="2"/>
  </si>
  <si>
    <t>前面衝突試験
（乳児用）</t>
    <rPh sb="8" eb="11">
      <t>ニュウジヨウ</t>
    </rPh>
    <phoneticPr fontId="2"/>
  </si>
  <si>
    <t>前面衝突試験
（幼児用）</t>
    <rPh sb="8" eb="10">
      <t>ヨウジ</t>
    </rPh>
    <rPh sb="10" eb="11">
      <t>ヨウ</t>
    </rPh>
    <phoneticPr fontId="2"/>
  </si>
  <si>
    <t>シート
バック
の傾き
（°）</t>
    <phoneticPr fontId="2"/>
  </si>
  <si>
    <r>
      <t>ネルーム ISOFIX</t>
    </r>
    <r>
      <rPr>
        <b/>
        <sz val="10"/>
        <color indexed="8"/>
        <rFont val="ＭＳ Ｐゴシック"/>
        <family val="3"/>
        <charset val="128"/>
      </rPr>
      <t/>
    </r>
    <phoneticPr fontId="2"/>
  </si>
  <si>
    <r>
      <t>エールべべ・キュートフィックス</t>
    </r>
    <r>
      <rPr>
        <b/>
        <sz val="10"/>
        <color indexed="8"/>
        <rFont val="ＭＳ Ｐゴシック"/>
        <family val="3"/>
        <charset val="128"/>
      </rPr>
      <t/>
    </r>
    <phoneticPr fontId="2"/>
  </si>
  <si>
    <r>
      <t>ハイバックブースタールージュ</t>
    </r>
    <r>
      <rPr>
        <b/>
        <sz val="10"/>
        <color indexed="8"/>
        <rFont val="ＭＳ Ｐゴシック"/>
        <family val="3"/>
        <charset val="128"/>
      </rPr>
      <t/>
    </r>
    <phoneticPr fontId="2"/>
  </si>
  <si>
    <t>レーマー・ベビーセーフプレミアム</t>
    <phoneticPr fontId="2"/>
  </si>
  <si>
    <t>ハイバックブースターEC Ⅱ Air</t>
    <phoneticPr fontId="2"/>
  </si>
  <si>
    <t>エールべべ・スイングムーン</t>
    <phoneticPr fontId="2"/>
  </si>
  <si>
    <t>頭部
の
はみ
出し
（mm）</t>
    <phoneticPr fontId="2"/>
  </si>
  <si>
    <t>R44 04</t>
    <phoneticPr fontId="2"/>
  </si>
  <si>
    <t>優</t>
    <rPh sb="0" eb="1">
      <t>01ユウ</t>
    </rPh>
    <phoneticPr fontId="2"/>
  </si>
  <si>
    <t>良</t>
    <rPh sb="0" eb="1">
      <t>02リョウ</t>
    </rPh>
    <phoneticPr fontId="2"/>
  </si>
  <si>
    <t>普通</t>
  </si>
  <si>
    <t>普通</t>
    <rPh sb="0" eb="2">
      <t>03フツウ</t>
    </rPh>
    <phoneticPr fontId="2"/>
  </si>
  <si>
    <t>推奨
せず</t>
    <rPh sb="0" eb="2">
      <t>04スイショウ</t>
    </rPh>
    <phoneticPr fontId="2"/>
  </si>
  <si>
    <t>(注) 2015年より評価方法を変更したため結果を赤字としています。2014年までの結果と単純比較はできません。</t>
    <rPh sb="1" eb="2">
      <t>チュウ</t>
    </rPh>
    <rPh sb="8" eb="9">
      <t>ネン</t>
    </rPh>
    <rPh sb="11" eb="13">
      <t>ヒョウカ</t>
    </rPh>
    <rPh sb="13" eb="15">
      <t>ホウホウ</t>
    </rPh>
    <rPh sb="16" eb="18">
      <t>ヘンコウ</t>
    </rPh>
    <rPh sb="22" eb="24">
      <t>ケッカ</t>
    </rPh>
    <rPh sb="25" eb="27">
      <t>アカジ</t>
    </rPh>
    <rPh sb="38" eb="39">
      <t>ネン</t>
    </rPh>
    <rPh sb="42" eb="44">
      <t>ケッカ</t>
    </rPh>
    <rPh sb="45" eb="47">
      <t>タンジュン</t>
    </rPh>
    <rPh sb="47" eb="49">
      <t>ヒカク</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</si>
  <si>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（乳児用[ベッド型]）</t>
    </r>
    <rPh sb="9" eb="10">
      <t>チュウ</t>
    </rPh>
    <rPh sb="13" eb="16">
      <t>ニュウジヨウ</t>
    </rPh>
    <rPh sb="20" eb="21">
      <t>ガタ</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</si>
  <si>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（乳児用）</t>
    </r>
    <rPh sb="13" eb="16">
      <t>ニュウジヨウ</t>
    </rPh>
    <phoneticPr fontId="2"/>
  </si>
  <si>
    <r>
      <t>使用性評価試験</t>
    </r>
    <r>
      <rPr>
        <vertAlign val="superscript"/>
        <sz val="12"/>
        <color indexed="8"/>
        <rFont val="ＭＳ Ｐゴシック"/>
        <family val="3"/>
        <charset val="128"/>
      </rPr>
      <t xml:space="preserve"> (注）</t>
    </r>
    <r>
      <rPr>
        <sz val="12"/>
        <color indexed="8"/>
        <rFont val="ＭＳ Ｐゴシック"/>
        <family val="3"/>
        <charset val="128"/>
      </rPr>
      <t xml:space="preserve">
（幼児用）</t>
    </r>
    <rPh sb="13" eb="16">
      <t>ヨウジヨウ</t>
    </rPh>
    <phoneticPr fontId="2"/>
  </si>
  <si>
    <t>ISO-FIX／ベルト固定
(兼用タイプ)</t>
    <rPh sb="11" eb="13">
      <t>コテイ</t>
    </rPh>
    <phoneticPr fontId="2"/>
  </si>
  <si>
    <t>ISO-FIX固定（I-Base使用）</t>
    <rPh sb="7" eb="9">
      <t>コテイ</t>
    </rPh>
    <phoneticPr fontId="2"/>
  </si>
  <si>
    <t>ベッド
底面
の
傾き
（°）</t>
    <phoneticPr fontId="2"/>
  </si>
  <si>
    <t>ベルト固定
※1 ダミーの胸部が大きく変形した。
※2 腹部を圧迫し、幼児の身体に傷害を与えるおそれがあった。</t>
    <rPh sb="3" eb="5">
      <t>コテイ</t>
    </rPh>
    <rPh sb="13" eb="15">
      <t>キョウブ</t>
    </rPh>
    <rPh sb="16" eb="17">
      <t>オオ</t>
    </rPh>
    <rPh sb="19" eb="21">
      <t>ヘンケイ</t>
    </rPh>
    <rPh sb="28" eb="30">
      <t>フクブ</t>
    </rPh>
    <rPh sb="31" eb="33">
      <t>アッパク</t>
    </rPh>
    <rPh sb="35" eb="37">
      <t>ヨウジ</t>
    </rPh>
    <rPh sb="38" eb="40">
      <t>シンタイ</t>
    </rPh>
    <rPh sb="41" eb="43">
      <t>ショウガイ</t>
    </rPh>
    <rPh sb="44" eb="45">
      <t>アタ</t>
    </rPh>
    <phoneticPr fontId="2"/>
  </si>
  <si>
    <t>Joie・ジェム [ISO-FIX固定]</t>
    <rPh sb="17" eb="19">
      <t>コテイ</t>
    </rPh>
    <phoneticPr fontId="2"/>
  </si>
  <si>
    <t>Joie・ジェム [ベルト固定]</t>
    <phoneticPr fontId="2"/>
  </si>
  <si>
    <t>クルリラ [ISO-FIX固定]</t>
    <phoneticPr fontId="2"/>
  </si>
  <si>
    <t>クルリラ [ベルト固定]</t>
    <rPh sb="9" eb="11">
      <t>コテイ</t>
    </rPh>
    <phoneticPr fontId="2"/>
  </si>
  <si>
    <t>ISO-FIX固定
※ 試験車両に対応していないため未実施</t>
    <phoneticPr fontId="2"/>
  </si>
  <si>
    <t>ベルト固定</t>
    <phoneticPr fontId="2"/>
  </si>
  <si>
    <t>グレコ・G-FIX [ISO-FIX固定]</t>
    <rPh sb="18" eb="20">
      <t>コテイ</t>
    </rPh>
    <phoneticPr fontId="2"/>
  </si>
  <si>
    <t>グレコ・G-FIX [ベルト固定]</t>
    <rPh sb="14" eb="16">
      <t>コテイ</t>
    </rPh>
    <phoneticPr fontId="2"/>
  </si>
  <si>
    <t>ハーネスジュニアFIX-BR [ISO-FIX固定]</t>
    <rPh sb="23" eb="25">
      <t>コテイ</t>
    </rPh>
    <phoneticPr fontId="2"/>
  </si>
  <si>
    <t>ハーネスジュニアFIX-BR [ベルト固定]</t>
    <rPh sb="19" eb="21">
      <t>コテイ</t>
    </rPh>
    <phoneticPr fontId="2"/>
  </si>
  <si>
    <t>前面衝突試験（乳児用）</t>
    <phoneticPr fontId="2"/>
  </si>
  <si>
    <t>前面衝突試験（幼児用）</t>
    <phoneticPr fontId="2"/>
  </si>
  <si>
    <t>希望試験機種</t>
    <phoneticPr fontId="2"/>
  </si>
  <si>
    <t>※ 骨盤拘束が弱く、腹部を圧迫しているが、それがパッド・ハーネスによってである。
希望試験機種</t>
    <phoneticPr fontId="2"/>
  </si>
  <si>
    <t>※ 骨盤拘束が弱く、腹部を圧迫しているが、それがシールドによってである。
希望試験機種</t>
    <phoneticPr fontId="2"/>
  </si>
  <si>
    <t>※ 座席への固定方法は、2点固定または3点固定のどちらでも可能である。3点固定で試験を行った。
希望試験機種</t>
    <phoneticPr fontId="2"/>
  </si>
  <si>
    <t>2000年
1月施行
国内基準</t>
    <phoneticPr fontId="2"/>
  </si>
  <si>
    <t>(株)GMPインターナショナル</t>
    <phoneticPr fontId="2"/>
  </si>
  <si>
    <t>(株)ヤナセ</t>
    <phoneticPr fontId="2"/>
  </si>
  <si>
    <t>マキシコシ・カブリオフィックス</t>
    <phoneticPr fontId="2"/>
  </si>
  <si>
    <t>グッドキャリー</t>
    <phoneticPr fontId="2"/>
  </si>
  <si>
    <t>カブリオレ</t>
    <phoneticPr fontId="2"/>
  </si>
  <si>
    <t>オートベビープラス</t>
    <phoneticPr fontId="2"/>
  </si>
  <si>
    <t>レーマー・ベビーセーフプラス</t>
    <phoneticPr fontId="2"/>
  </si>
  <si>
    <t>PAOPAOベビーNS</t>
    <phoneticPr fontId="2"/>
  </si>
  <si>
    <t>(株)東海理化電機製作所</t>
    <phoneticPr fontId="2"/>
  </si>
  <si>
    <t>エールベベ・プレコット</t>
    <phoneticPr fontId="2"/>
  </si>
  <si>
    <t>マキシコシベビー</t>
    <phoneticPr fontId="2"/>
  </si>
  <si>
    <t>プリムベビー</t>
    <phoneticPr fontId="2"/>
  </si>
  <si>
    <t>(株)ウェスタンコーポレーション</t>
    <phoneticPr fontId="2"/>
  </si>
  <si>
    <t>レーマー・ベビーセーフ</t>
    <phoneticPr fontId="2"/>
  </si>
  <si>
    <t>ディスカバリーベビーシート</t>
    <phoneticPr fontId="2"/>
  </si>
  <si>
    <t>トライスターインターナショナル(株)</t>
    <phoneticPr fontId="2"/>
  </si>
  <si>
    <t>マシュマロベッドグランデWサーモ７５０</t>
    <phoneticPr fontId="2"/>
  </si>
  <si>
    <t>ベッティーノSTD</t>
    <phoneticPr fontId="2"/>
  </si>
  <si>
    <t>コッコロUX</t>
    <phoneticPr fontId="2"/>
  </si>
  <si>
    <t>takata04-symphonyEC</t>
    <phoneticPr fontId="2"/>
  </si>
  <si>
    <t>セパラテ</t>
    <phoneticPr fontId="2"/>
  </si>
  <si>
    <t>コッコロ</t>
    <phoneticPr fontId="2"/>
  </si>
  <si>
    <t>すくすくターン</t>
    <phoneticPr fontId="2"/>
  </si>
  <si>
    <t>ユーロビギン</t>
    <phoneticPr fontId="2"/>
  </si>
  <si>
    <t>リーマン(株)</t>
    <phoneticPr fontId="2"/>
  </si>
  <si>
    <t>takata04-facil</t>
    <phoneticPr fontId="2"/>
  </si>
  <si>
    <t>ユーロフィックス　EC820</t>
    <phoneticPr fontId="2"/>
  </si>
  <si>
    <t>アップリカ葛西(株)</t>
    <rPh sb="5" eb="7">
      <t>カサイ</t>
    </rPh>
    <phoneticPr fontId="2"/>
  </si>
  <si>
    <t>エールベベ・ズット</t>
    <phoneticPr fontId="2"/>
  </si>
  <si>
    <t>ニューボーンベッドイージーターン６００</t>
    <phoneticPr fontId="2"/>
  </si>
  <si>
    <t>アップリカ葛西(株)</t>
    <phoneticPr fontId="2"/>
  </si>
  <si>
    <t>ニューボーンベッドイージーターンWエアーサーモ１０００</t>
    <phoneticPr fontId="2"/>
  </si>
  <si>
    <t>takata04-comfyN</t>
    <phoneticPr fontId="2"/>
  </si>
  <si>
    <t>takata04-system3.0</t>
    <phoneticPr fontId="2"/>
  </si>
  <si>
    <t>パミオウーノ</t>
    <phoneticPr fontId="2"/>
  </si>
  <si>
    <t>マシュマロJターンネオサーモ</t>
    <phoneticPr fontId="2"/>
  </si>
  <si>
    <t>マシュマロベッドWサーモ</t>
    <phoneticPr fontId="2"/>
  </si>
  <si>
    <t>レカロスタートゼロプラス</t>
    <phoneticPr fontId="2"/>
  </si>
  <si>
    <t>ニューボーンベッドワイド＆ロング</t>
    <phoneticPr fontId="2"/>
  </si>
  <si>
    <t>マシュマロJターンサーモ</t>
    <phoneticPr fontId="2"/>
  </si>
  <si>
    <t>カーメイト(株)/レカロ(株)</t>
    <phoneticPr fontId="2"/>
  </si>
  <si>
    <t>(株)日本育児</t>
    <rPh sb="3" eb="5">
      <t>ニホン</t>
    </rPh>
    <rPh sb="5" eb="7">
      <t>イクジ</t>
    </rPh>
    <phoneticPr fontId="2"/>
  </si>
  <si>
    <t>エムズジンティック(株)</t>
    <phoneticPr fontId="2"/>
  </si>
  <si>
    <t>全国防災事業協業組合</t>
    <rPh sb="0" eb="2">
      <t>ゼンコク</t>
    </rPh>
    <rPh sb="2" eb="4">
      <t>ボウサイ</t>
    </rPh>
    <phoneticPr fontId="2"/>
  </si>
  <si>
    <t>(株)ミクニ</t>
    <phoneticPr fontId="2"/>
  </si>
  <si>
    <t xml:space="preserve">takata04-neo </t>
    <phoneticPr fontId="2"/>
  </si>
  <si>
    <t>トヨタG-Child plus</t>
    <phoneticPr fontId="2"/>
  </si>
  <si>
    <t>ピピデビューN</t>
    <phoneticPr fontId="2"/>
  </si>
  <si>
    <t>ミリブ6000</t>
    <phoneticPr fontId="2"/>
  </si>
  <si>
    <t>プリムロング</t>
    <phoneticPr fontId="2"/>
  </si>
  <si>
    <t>パミオデビューDX</t>
    <phoneticPr fontId="2"/>
  </si>
  <si>
    <t>ミリブ3500</t>
    <phoneticPr fontId="2"/>
  </si>
  <si>
    <t>ゼウスターンEG</t>
    <phoneticPr fontId="2"/>
  </si>
  <si>
    <t>エールベベ・くるっとEX</t>
    <phoneticPr fontId="2"/>
  </si>
  <si>
    <t>マシュマロＪフィックスサーモ</t>
    <phoneticPr fontId="2"/>
  </si>
  <si>
    <t>ミリブ4000EX</t>
    <phoneticPr fontId="2"/>
  </si>
  <si>
    <t>ミリブ4000</t>
    <phoneticPr fontId="2"/>
  </si>
  <si>
    <t>ネオシスファースト2.5S</t>
    <phoneticPr fontId="2"/>
  </si>
  <si>
    <t>ハーネスフィットロング</t>
    <phoneticPr fontId="2"/>
  </si>
  <si>
    <t>RECARO　Start R1</t>
    <phoneticPr fontId="2"/>
  </si>
  <si>
    <t>エールベベ・サラット３ステップⅡ/RECARO Start α1</t>
    <phoneticPr fontId="2"/>
  </si>
  <si>
    <t>ユーロジュニア</t>
    <phoneticPr fontId="2"/>
  </si>
  <si>
    <t>チャイルド＆ジュニアシートムービングサポート</t>
    <phoneticPr fontId="2"/>
  </si>
  <si>
    <t>プリオリXP</t>
    <phoneticPr fontId="2"/>
  </si>
  <si>
    <t>NEWトラベルベスト</t>
    <phoneticPr fontId="2"/>
  </si>
  <si>
    <t xml:space="preserve">エールベベ・さらっと３ステップ </t>
    <phoneticPr fontId="2"/>
  </si>
  <si>
    <t xml:space="preserve">ブオンキッズEG </t>
    <phoneticPr fontId="2"/>
  </si>
  <si>
    <t xml:space="preserve">マシュマロエアーインパクトⅡ </t>
    <phoneticPr fontId="2"/>
  </si>
  <si>
    <t>パワーベスト</t>
    <phoneticPr fontId="2"/>
  </si>
  <si>
    <t xml:space="preserve">マシュマロジュニアエアー8 サポート/インパクトシールド </t>
    <phoneticPr fontId="2"/>
  </si>
  <si>
    <t>トラベルベスト</t>
    <phoneticPr fontId="2"/>
  </si>
  <si>
    <t>ハイバックブースター</t>
    <phoneticPr fontId="2"/>
  </si>
  <si>
    <t>レーマーキングＴＳプラス</t>
    <phoneticPr fontId="2"/>
  </si>
  <si>
    <t>マキシコシチャイルド</t>
    <phoneticPr fontId="2"/>
  </si>
  <si>
    <t>マシュマロフィッツV シールド</t>
    <phoneticPr fontId="2"/>
  </si>
  <si>
    <t>ハイパーベスト</t>
    <phoneticPr fontId="2"/>
  </si>
  <si>
    <t>ファンキッズ</t>
    <phoneticPr fontId="2"/>
  </si>
  <si>
    <t>プリムキッズ</t>
    <phoneticPr fontId="2"/>
  </si>
  <si>
    <t>レーマー・ロード</t>
    <phoneticPr fontId="2"/>
  </si>
  <si>
    <t>PAOPAO チャイルドフォービー</t>
    <phoneticPr fontId="2"/>
  </si>
  <si>
    <t>ピジョンコンコルドフィックスマックス</t>
    <phoneticPr fontId="2"/>
  </si>
  <si>
    <t>レーマー・キング</t>
    <phoneticPr fontId="2"/>
  </si>
  <si>
    <t>エールべべ・プレシールド</t>
    <phoneticPr fontId="2"/>
  </si>
  <si>
    <r>
      <t>ピピデビューフィットシェル</t>
    </r>
    <r>
      <rPr>
        <b/>
        <sz val="10.5"/>
        <color indexed="8"/>
        <rFont val="ＭＳ Ｐゴシック"/>
        <family val="3"/>
        <charset val="128"/>
      </rPr>
      <t/>
    </r>
    <phoneticPr fontId="2"/>
  </si>
  <si>
    <t>自C-1007,自C-157</t>
    <rPh sb="0" eb="1">
      <t>ジ</t>
    </rPh>
    <rPh sb="8" eb="9">
      <t>ジ</t>
    </rPh>
    <phoneticPr fontId="2"/>
  </si>
  <si>
    <t>自C-1017,自C-153</t>
    <rPh sb="0" eb="1">
      <t>ジ</t>
    </rPh>
    <rPh sb="8" eb="9">
      <t>ジ</t>
    </rPh>
    <phoneticPr fontId="2"/>
  </si>
  <si>
    <t>自C-1010,自C-146</t>
    <rPh sb="0" eb="1">
      <t>ジ</t>
    </rPh>
    <rPh sb="8" eb="9">
      <t>ジ</t>
    </rPh>
    <phoneticPr fontId="2"/>
  </si>
  <si>
    <t>自C-2537</t>
    <rPh sb="0" eb="1">
      <t>ジ</t>
    </rPh>
    <phoneticPr fontId="2"/>
  </si>
  <si>
    <t>自C-2530</t>
    <rPh sb="0" eb="1">
      <t>ジ</t>
    </rPh>
    <phoneticPr fontId="2"/>
  </si>
  <si>
    <t>自C-2529</t>
    <rPh sb="0" eb="1">
      <t>ジ</t>
    </rPh>
    <phoneticPr fontId="2"/>
  </si>
  <si>
    <t>自C-2616</t>
    <rPh sb="0" eb="1">
      <t>ジ</t>
    </rPh>
    <phoneticPr fontId="2"/>
  </si>
  <si>
    <t>自C-2517</t>
    <rPh sb="0" eb="1">
      <t>ジ</t>
    </rPh>
    <phoneticPr fontId="2"/>
  </si>
  <si>
    <t>自C-2518</t>
    <rPh sb="0" eb="1">
      <t>ジ</t>
    </rPh>
    <phoneticPr fontId="2"/>
  </si>
  <si>
    <t>自C-2522</t>
    <rPh sb="0" eb="1">
      <t>ジ</t>
    </rPh>
    <phoneticPr fontId="2"/>
  </si>
  <si>
    <t>自C-2029</t>
    <rPh sb="0" eb="1">
      <t>ジ</t>
    </rPh>
    <phoneticPr fontId="2"/>
  </si>
  <si>
    <t>自C-2060</t>
    <rPh sb="0" eb="1">
      <t>ジ</t>
    </rPh>
    <phoneticPr fontId="2"/>
  </si>
  <si>
    <t>自C-2508</t>
    <rPh sb="0" eb="1">
      <t>ジ</t>
    </rPh>
    <phoneticPr fontId="2"/>
  </si>
  <si>
    <t>自C-2509</t>
    <rPh sb="0" eb="1">
      <t>ジ</t>
    </rPh>
    <phoneticPr fontId="2"/>
  </si>
  <si>
    <t>自C-2512</t>
    <rPh sb="0" eb="1">
      <t>ジ</t>
    </rPh>
    <phoneticPr fontId="2"/>
  </si>
  <si>
    <t>自C-2038</t>
    <rPh sb="0" eb="1">
      <t>ジ</t>
    </rPh>
    <phoneticPr fontId="2"/>
  </si>
  <si>
    <t>自C-2046</t>
    <rPh sb="0" eb="1">
      <t>ジ</t>
    </rPh>
    <phoneticPr fontId="2"/>
  </si>
  <si>
    <t>自C-2047</t>
    <rPh sb="0" eb="1">
      <t>ジ</t>
    </rPh>
    <phoneticPr fontId="2"/>
  </si>
  <si>
    <t>自C-2054</t>
    <rPh sb="0" eb="1">
      <t>ジ</t>
    </rPh>
    <phoneticPr fontId="2"/>
  </si>
  <si>
    <t>自C-2023</t>
    <rPh sb="0" eb="1">
      <t>ジ</t>
    </rPh>
    <phoneticPr fontId="2"/>
  </si>
  <si>
    <t>自C-2030</t>
    <rPh sb="0" eb="1">
      <t>ジ</t>
    </rPh>
    <phoneticPr fontId="2"/>
  </si>
  <si>
    <t>自C-2039</t>
    <rPh sb="0" eb="1">
      <t>ジ</t>
    </rPh>
    <phoneticPr fontId="2"/>
  </si>
  <si>
    <t>自C-1002,自C-158</t>
    <rPh sb="0" eb="1">
      <t>ジ</t>
    </rPh>
    <rPh sb="8" eb="9">
      <t>ジ</t>
    </rPh>
    <phoneticPr fontId="2"/>
  </si>
  <si>
    <t>自C-1002,自C-159</t>
    <rPh sb="0" eb="1">
      <t>ジ</t>
    </rPh>
    <rPh sb="8" eb="9">
      <t>ジ</t>
    </rPh>
    <phoneticPr fontId="2"/>
  </si>
  <si>
    <t>自C-2011</t>
    <rPh sb="0" eb="1">
      <t>ジ</t>
    </rPh>
    <phoneticPr fontId="2"/>
  </si>
  <si>
    <t>自C-2001</t>
    <rPh sb="0" eb="1">
      <t>ジ</t>
    </rPh>
    <phoneticPr fontId="2"/>
  </si>
  <si>
    <t>自C-1001,自C-101</t>
    <rPh sb="0" eb="1">
      <t>ジ</t>
    </rPh>
    <rPh sb="8" eb="9">
      <t>ジ</t>
    </rPh>
    <phoneticPr fontId="2"/>
  </si>
  <si>
    <t>自C-1001,自C-100</t>
    <rPh sb="0" eb="1">
      <t>ジ</t>
    </rPh>
    <rPh sb="8" eb="9">
      <t>ジ</t>
    </rPh>
    <phoneticPr fontId="2"/>
  </si>
  <si>
    <t>自C-1013,自C-155</t>
    <rPh sb="0" eb="1">
      <t>ジ</t>
    </rPh>
    <rPh sb="8" eb="9">
      <t>ジ</t>
    </rPh>
    <phoneticPr fontId="2"/>
  </si>
  <si>
    <t>自C-1014,自C-156</t>
    <rPh sb="0" eb="1">
      <t>ジ</t>
    </rPh>
    <rPh sb="8" eb="9">
      <t>ジ</t>
    </rPh>
    <phoneticPr fontId="2"/>
  </si>
  <si>
    <t>自C-2505</t>
    <rPh sb="0" eb="1">
      <t>ジ</t>
    </rPh>
    <phoneticPr fontId="2"/>
  </si>
  <si>
    <t>自C-2519</t>
    <rPh sb="0" eb="1">
      <t>ジ</t>
    </rPh>
    <phoneticPr fontId="2"/>
  </si>
  <si>
    <t>自C-2055</t>
    <rPh sb="0" eb="1">
      <t>ジ</t>
    </rPh>
    <phoneticPr fontId="2"/>
  </si>
  <si>
    <t>自C-2064</t>
    <rPh sb="0" eb="1">
      <t>ジ</t>
    </rPh>
    <phoneticPr fontId="2"/>
  </si>
  <si>
    <t>自C-2502</t>
    <rPh sb="0" eb="1">
      <t>ジ</t>
    </rPh>
    <phoneticPr fontId="2"/>
  </si>
  <si>
    <t>自C-2026</t>
    <rPh sb="0" eb="1">
      <t>ジ</t>
    </rPh>
    <phoneticPr fontId="2"/>
  </si>
  <si>
    <t>自C-2048</t>
    <rPh sb="0" eb="1">
      <t>ジ</t>
    </rPh>
    <phoneticPr fontId="2"/>
  </si>
  <si>
    <t>自C-2020</t>
    <rPh sb="0" eb="1">
      <t>ジ</t>
    </rPh>
    <phoneticPr fontId="2"/>
  </si>
  <si>
    <t>自C-2014</t>
    <rPh sb="0" eb="1">
      <t>ジ</t>
    </rPh>
    <phoneticPr fontId="2"/>
  </si>
  <si>
    <t>自C-1006,自C-174</t>
    <rPh sb="0" eb="1">
      <t>ジ</t>
    </rPh>
    <rPh sb="8" eb="9">
      <t>ジ</t>
    </rPh>
    <phoneticPr fontId="2"/>
  </si>
  <si>
    <t>自C-1011,自C-147</t>
    <rPh sb="0" eb="1">
      <t>ジ</t>
    </rPh>
    <rPh sb="8" eb="9">
      <t>ジ</t>
    </rPh>
    <phoneticPr fontId="2"/>
  </si>
  <si>
    <r>
      <t>使用性評価試験</t>
    </r>
    <r>
      <rPr>
        <sz val="12"/>
        <color indexed="8"/>
        <rFont val="ＭＳ Ｐゴシック"/>
        <family val="3"/>
        <charset val="128"/>
      </rPr>
      <t xml:space="preserve">
（乳児用[ベッド型]）</t>
    </r>
    <rPh sb="9" eb="12">
      <t>ニュウジヨウ</t>
    </rPh>
    <rPh sb="16" eb="17">
      <t>ガタ</t>
    </rPh>
    <phoneticPr fontId="2"/>
  </si>
  <si>
    <r>
      <t>使用性評価試験</t>
    </r>
    <r>
      <rPr>
        <sz val="12"/>
        <color indexed="8"/>
        <rFont val="ＭＳ Ｐゴシック"/>
        <family val="3"/>
        <charset val="128"/>
      </rPr>
      <t xml:space="preserve">
（乳児用）</t>
    </r>
    <rPh sb="9" eb="12">
      <t>ニュウジヨウ</t>
    </rPh>
    <phoneticPr fontId="2"/>
  </si>
  <si>
    <r>
      <t>使用性評価試験</t>
    </r>
    <r>
      <rPr>
        <sz val="12"/>
        <color indexed="8"/>
        <rFont val="ＭＳ Ｐゴシック"/>
        <family val="3"/>
        <charset val="128"/>
      </rPr>
      <t xml:space="preserve">
（幼児用）</t>
    </r>
    <rPh sb="9" eb="12">
      <t>ヨウジヨウ</t>
    </rPh>
    <phoneticPr fontId="2"/>
  </si>
  <si>
    <t>シートバックの傾き
（°）</t>
    <phoneticPr fontId="2"/>
  </si>
  <si>
    <r>
      <t>胸部に
生じる力
（m/s</t>
    </r>
    <r>
      <rPr>
        <vertAlign val="superscript"/>
        <sz val="11"/>
        <rFont val="ＭＳ Ｐゴシック"/>
        <family val="3"/>
        <charset val="128"/>
      </rPr>
      <t>2</t>
    </r>
    <r>
      <rPr>
        <sz val="11"/>
        <rFont val="ＭＳ Ｐゴシック"/>
        <family val="3"/>
        <charset val="128"/>
      </rPr>
      <t>）</t>
    </r>
    <phoneticPr fontId="2"/>
  </si>
  <si>
    <r>
      <t>頭部に
生じる力
（m/s</t>
    </r>
    <r>
      <rPr>
        <vertAlign val="superscript"/>
        <sz val="11"/>
        <rFont val="ＭＳ Ｐゴシック"/>
        <family val="3"/>
        <charset val="128"/>
      </rPr>
      <t>2</t>
    </r>
    <r>
      <rPr>
        <sz val="11"/>
        <rFont val="ＭＳ Ｐゴシック"/>
        <family val="3"/>
        <charset val="128"/>
      </rPr>
      <t>）</t>
    </r>
    <phoneticPr fontId="2"/>
  </si>
  <si>
    <t>頭部のはみ出し
（mm）</t>
    <phoneticPr fontId="2"/>
  </si>
  <si>
    <t>計測範囲外の事象があったため、正しく評価できず（※)</t>
    <rPh sb="0" eb="2">
      <t>06ケイソク</t>
    </rPh>
    <rPh sb="2" eb="5">
      <t>ハンイガイ</t>
    </rPh>
    <rPh sb="6" eb="8">
      <t>ジショウ</t>
    </rPh>
    <rPh sb="15" eb="16">
      <t>タダ</t>
    </rPh>
    <rPh sb="18" eb="20">
      <t>ヒョウカ</t>
    </rPh>
    <phoneticPr fontId="2"/>
  </si>
  <si>
    <t>(※)</t>
    <rPh sb="0" eb="3">
      <t>07コメジルシ</t>
    </rPh>
    <phoneticPr fontId="2"/>
  </si>
  <si>
    <t>(※1)</t>
    <rPh sb="0" eb="4">
      <t>07コメジルシ１</t>
    </rPh>
    <phoneticPr fontId="2"/>
  </si>
  <si>
    <t>スーパーキャリー [3点固定]（※）</t>
    <rPh sb="11" eb="12">
      <t>テン</t>
    </rPh>
    <rPh sb="12" eb="14">
      <t>コテイ</t>
    </rPh>
    <phoneticPr fontId="2"/>
  </si>
  <si>
    <t>スーパーキャリー [2点固定]（※）</t>
    <rPh sb="11" eb="12">
      <t>テン</t>
    </rPh>
    <rPh sb="12" eb="14">
      <t>コテイ</t>
    </rPh>
    <phoneticPr fontId="2"/>
  </si>
  <si>
    <t>レジェ プラス</t>
    <phoneticPr fontId="2"/>
  </si>
  <si>
    <t>21</t>
    <phoneticPr fontId="2"/>
  </si>
  <si>
    <t>推奨せず</t>
    <rPh sb="0" eb="2">
      <t>スイショウ</t>
    </rPh>
    <phoneticPr fontId="2"/>
  </si>
  <si>
    <t>ハーネスジュニアISOFIX [ISO-FIX固定]</t>
    <rPh sb="23" eb="25">
      <t>コテイ</t>
    </rPh>
    <phoneticPr fontId="2"/>
  </si>
  <si>
    <t>ハーネスジュニアISOFIX [ベルト固定]</t>
    <rPh sb="19" eb="21">
      <t>コテイ</t>
    </rPh>
    <phoneticPr fontId="2"/>
  </si>
  <si>
    <t>ジュニアシート・ミニーマウス</t>
    <phoneticPr fontId="2"/>
  </si>
  <si>
    <t>アルツァーナジャパン(株)</t>
    <rPh sb="10" eb="13">
      <t>カブ</t>
    </rPh>
    <phoneticPr fontId="2"/>
  </si>
  <si>
    <t>J1 Duo [ISO-FIX固定]</t>
    <rPh sb="15" eb="17">
      <t>コテイ</t>
    </rPh>
    <phoneticPr fontId="2"/>
  </si>
  <si>
    <t>J1 Duo [ベルト固定]</t>
    <rPh sb="11" eb="13">
      <t>コテイ</t>
    </rPh>
    <phoneticPr fontId="2"/>
  </si>
  <si>
    <t>Oreille mou</t>
    <phoneticPr fontId="2"/>
  </si>
  <si>
    <t>E04 10572</t>
    <phoneticPr fontId="2"/>
  </si>
  <si>
    <t>E8 0411135</t>
    <phoneticPr fontId="2"/>
  </si>
  <si>
    <t>E040244</t>
    <phoneticPr fontId="2"/>
  </si>
  <si>
    <t>E040253</t>
    <phoneticPr fontId="2"/>
  </si>
  <si>
    <t>E24-040195</t>
    <phoneticPr fontId="2"/>
  </si>
  <si>
    <t>E24-040196</t>
    <phoneticPr fontId="2"/>
  </si>
  <si>
    <t>フラディア グロウ</t>
    <phoneticPr fontId="2"/>
  </si>
  <si>
    <t>フラディア グロウ ISOFIX</t>
    <phoneticPr fontId="2"/>
  </si>
  <si>
    <t>フラディア グロウ ISOFIX 360°セーフティー</t>
    <phoneticPr fontId="2"/>
  </si>
  <si>
    <t>フォームフィット ISOFIX 360°セーフティー</t>
    <phoneticPr fontId="2"/>
  </si>
  <si>
    <t>クルリラ ビッテ エックス</t>
    <phoneticPr fontId="2"/>
  </si>
  <si>
    <t>22</t>
    <phoneticPr fontId="2"/>
  </si>
  <si>
    <t>E11-129R-030556</t>
    <phoneticPr fontId="2"/>
  </si>
  <si>
    <t>E11-129R-030519</t>
    <phoneticPr fontId="2"/>
  </si>
  <si>
    <t>エールべべ・クルットR</t>
    <phoneticPr fontId="2"/>
  </si>
  <si>
    <t>E4-129R-030128</t>
    <phoneticPr fontId="2"/>
  </si>
  <si>
    <t>クルムーヴ アドバンス</t>
    <phoneticPr fontId="2"/>
  </si>
  <si>
    <t>E9*129R03/04*1036*00</t>
    <phoneticPr fontId="2"/>
  </si>
  <si>
    <t>E9*129R03/05*1039*00</t>
    <phoneticPr fontId="2"/>
  </si>
  <si>
    <t>ジョイトリップ アドバンス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</si>
</sst>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Red]\(0.0\)"/>
    <numFmt numFmtId="177" formatCode="0_);[Red]\(0\)"/>
    <numFmt numFmtId="178" formatCode="#,##0.0"/>
    <numFmt numFmtId="179" formatCode="0.0"/>
  </numFmts>
  <fonts count="4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3"/>
      <name val="ＭＳ Ｐゴシック"/>
      <family val="3"/>
      <charset val="128"/>
    </font>
    <font>
      <sz val="9"/>
      <name val="ＭＳ Ｐゴシック"/>
      <family val="3"/>
      <charset val="128"/>
    </font>
    <font>
      <u/>
      <sz val="8.25"/>
      <color indexed="12"/>
      <name val="ＭＳ Ｐゴシック"/>
      <family val="3"/>
      <charset val="128"/>
    </font>
    <font>
      <b/>
      <sz val="11"/>
      <color indexed="8"/>
      <name val="ＭＳ Ｐゴシック"/>
      <family val="3"/>
      <charset val="128"/>
    </font>
    <font>
      <b/>
      <sz val="10"/>
      <color indexed="8"/>
      <name val="ＭＳ Ｐゴシック"/>
      <family val="3"/>
      <charset val="128"/>
    </font>
    <font>
      <sz val="8"/>
      <name val="ＭＳ Ｐゴシック"/>
      <family val="3"/>
      <charset val="128"/>
    </font>
    <font>
      <sz val="14"/>
      <name val="ＤＨＰ特太ゴシック体"/>
      <family val="3"/>
      <charset val="128"/>
    </font>
    <font>
      <sz val="6"/>
      <name val="ＭＳ Ｐゴシック"/>
      <family val="3"/>
      <charset val="128"/>
    </font>
    <font>
      <b/>
      <i/>
      <u/>
      <sz val="12"/>
      <color indexed="12"/>
      <name val="ＭＳ Ｐゴシック"/>
      <family val="3"/>
      <charset val="128"/>
    </font>
    <font>
      <sz val="6"/>
      <name val="游ゴシック"/>
      <family val="3"/>
      <charset val="128"/>
    </font>
    <font>
      <sz val="8.5"/>
      <name val="游ゴシック"/>
      <family val="3"/>
      <charset val="128"/>
    </font>
    <font>
      <b/>
      <sz val="8.5"/>
      <name val="游ゴシック"/>
      <family val="3"/>
      <charset val="128"/>
    </font>
    <font>
      <u/>
      <sz val="8.5"/>
      <color indexed="12"/>
      <name val="ＭＳ Ｐゴシック"/>
      <family val="3"/>
      <charset val="128"/>
    </font>
    <font>
      <b/>
      <sz val="8"/>
      <name val="游ゴシック"/>
      <family val="3"/>
      <charset val="128"/>
    </font>
    <font>
      <b/>
      <sz val="9"/>
      <color indexed="8"/>
      <name val="ＭＳ Ｐゴシック"/>
      <family val="3"/>
      <charset val="128"/>
    </font>
    <font>
      <sz val="10.5"/>
      <name val="游明朝"/>
      <family val="1"/>
      <charset val="128"/>
    </font>
    <font>
      <sz val="7"/>
      <name val="ＭＳ Ｐゴシック"/>
      <family val="3"/>
      <charset val="128"/>
    </font>
    <font>
      <sz val="10"/>
      <color indexed="8"/>
      <name val="ＭＳ Ｐゴシック"/>
      <family val="3"/>
      <charset val="128"/>
    </font>
    <font>
      <b/>
      <sz val="10.5"/>
      <color indexed="8"/>
      <name val="ＭＳ Ｐゴシック"/>
      <family val="3"/>
      <charset val="128"/>
    </font>
    <font>
      <sz val="5"/>
      <name val="ＭＳ Ｐゴシック"/>
      <family val="3"/>
      <charset val="128"/>
    </font>
    <font>
      <sz val="12"/>
      <color indexed="8"/>
      <name val="ＭＳ Ｐゴシック"/>
      <family val="3"/>
      <charset val="128"/>
    </font>
    <font>
      <vertAlign val="superscript"/>
      <sz val="12"/>
      <color indexed="8"/>
      <name val="ＭＳ Ｐゴシック"/>
      <family val="3"/>
      <charset val="128"/>
    </font>
    <font>
      <b/>
      <sz val="11"/>
      <color theme="1"/>
      <name val="ＭＳ Ｐゴシック"/>
      <family val="3"/>
      <charset val="128"/>
    </font>
    <font>
      <u/>
      <sz val="8.5"/>
      <color indexed="12"/>
      <name val="ＭＳ Ｐゴシック"/>
      <family val="3"/>
      <charset val="128"/>
      <scheme val="major"/>
    </font>
    <font>
      <sz val="11"/>
      <color theme="1"/>
      <name val="ＭＳ Ｐゴシック"/>
      <family val="3"/>
      <charset val="128"/>
    </font>
    <font>
      <sz val="9"/>
      <color theme="1"/>
      <name val="ＭＳ Ｐゴシック"/>
      <family val="3"/>
      <charset val="128"/>
    </font>
    <font>
      <b/>
      <sz val="11"/>
      <color theme="1"/>
      <name val="游ゴシック"/>
      <family val="3"/>
      <charset val="128"/>
    </font>
    <font>
      <b/>
      <sz val="12"/>
      <color theme="1"/>
      <name val="ＭＳ Ｐゴシック"/>
      <family val="3"/>
      <charset val="128"/>
    </font>
    <font>
      <b/>
      <sz val="13"/>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rgb="FFFF0000"/>
      <name val="ＭＳ Ｐゴシック"/>
      <family val="3"/>
      <charset val="128"/>
    </font>
    <font>
      <sz val="10"/>
      <color theme="1"/>
      <name val="ＭＳ Ｐゴシック"/>
      <family val="3"/>
      <charset val="128"/>
    </font>
    <font>
      <sz val="8"/>
      <color theme="1"/>
      <name val="ＭＳ Ｐゴシック"/>
      <family val="3"/>
      <charset val="128"/>
    </font>
    <font>
      <b/>
      <sz val="13"/>
      <color rgb="FFFF0000"/>
      <name val="ＭＳ Ｐゴシック"/>
      <family val="3"/>
      <charset val="128"/>
    </font>
    <font>
      <sz val="12"/>
      <color theme="1"/>
      <name val="ＭＳ Ｐゴシック"/>
      <family val="3"/>
      <charset val="128"/>
    </font>
    <font>
      <sz val="6"/>
      <color theme="1"/>
      <name val="ＭＳ Ｐゴシック"/>
      <family val="3"/>
      <charset val="128"/>
    </font>
    <font>
      <vertAlign val="superscript"/>
      <sz val="11"/>
      <name val="ＭＳ Ｐゴシック"/>
      <family val="3"/>
      <charset val="128"/>
    </font>
    <font>
      <sz val="8"/>
      <color indexed="8"/>
      <name val="ＭＳ Ｐゴシック"/>
      <family val="3"/>
      <charset val="128"/>
    </font>
    <font>
      <u/>
      <sz val="7"/>
      <color indexed="12"/>
      <name val="ＭＳ Ｐゴシック"/>
      <family val="3"/>
      <charset val="128"/>
    </font>
    <font>
      <u/>
      <sz val="7"/>
      <color indexed="12"/>
      <name val="ＭＳ Ｐゴシック"/>
      <family val="3"/>
      <charset val="128"/>
      <scheme val="major"/>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CCECFF"/>
        <bgColor indexed="64"/>
      </patternFill>
    </fill>
    <fill>
      <patternFill patternType="solid">
        <fgColor rgb="FFCCFFFF"/>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66FFFF"/>
        <bgColor indexed="64"/>
      </patternFill>
    </fill>
    <fill>
      <patternFill patternType="solid">
        <fgColor rgb="FFFFFF66"/>
        <bgColor indexed="64"/>
      </patternFill>
    </fill>
    <fill>
      <patternFill patternType="solid">
        <fgColor rgb="FFFFCCFF"/>
        <bgColor indexed="64"/>
      </patternFill>
    </fill>
  </fills>
  <borders count="6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176" fontId="0" fillId="0" borderId="0" xfId="0" applyNumberFormat="1">
      <alignment vertical="center"/>
    </xf>
    <xf numFmtId="0" fontId="0" fillId="0" borderId="0" xfId="0" applyFont="1">
      <alignment vertical="center"/>
    </xf>
    <xf numFmtId="176" fontId="0" fillId="0" borderId="0" xfId="0" applyNumberFormat="1" applyFill="1" applyBorder="1">
      <alignment vertical="center"/>
    </xf>
    <xf numFmtId="0" fontId="12" fillId="0" borderId="0" xfId="0" applyFont="1" applyFill="1" applyBorder="1" applyAlignment="1">
      <alignment vertical="center"/>
    </xf>
    <xf numFmtId="0" fontId="16" fillId="0" borderId="0" xfId="0" applyFont="1">
      <alignment vertical="center"/>
    </xf>
    <xf numFmtId="0" fontId="16" fillId="0" borderId="0" xfId="0" applyFont="1" applyAlignment="1">
      <alignment horizontal="center" vertical="center"/>
    </xf>
    <xf numFmtId="0" fontId="17" fillId="5" borderId="0" xfId="0" applyFont="1" applyFill="1" applyAlignment="1">
      <alignment horizontal="center" vertical="center" shrinkToFit="1"/>
    </xf>
    <xf numFmtId="0" fontId="17" fillId="5" borderId="0" xfId="0" applyFont="1" applyFill="1" applyAlignment="1">
      <alignment horizontal="left" vertical="center" shrinkToFit="1"/>
    </xf>
    <xf numFmtId="0" fontId="16" fillId="0" borderId="0" xfId="0" applyFont="1" applyAlignment="1">
      <alignment horizontal="left" vertical="center" shrinkToFit="1"/>
    </xf>
    <xf numFmtId="0" fontId="8" fillId="0" borderId="0" xfId="1" applyAlignment="1" applyProtection="1">
      <alignment horizontal="left" vertical="center" shrinkToFit="1"/>
    </xf>
    <xf numFmtId="0" fontId="18" fillId="0" borderId="0" xfId="1" applyFont="1" applyAlignment="1" applyProtection="1">
      <alignment horizontal="left" vertical="center" shrinkToFit="1"/>
    </xf>
    <xf numFmtId="0" fontId="16" fillId="6" borderId="0" xfId="0" applyFont="1" applyFill="1" applyAlignment="1">
      <alignment horizontal="left" vertical="center" shrinkToFit="1"/>
    </xf>
    <xf numFmtId="0" fontId="16" fillId="0" borderId="0" xfId="0" applyFont="1" applyAlignment="1">
      <alignment horizontal="center" vertical="center" shrinkToFit="1"/>
    </xf>
    <xf numFmtId="0" fontId="19" fillId="5" borderId="0" xfId="0" applyFont="1" applyFill="1" applyAlignment="1">
      <alignment horizontal="left" vertical="center" shrinkToFit="1"/>
    </xf>
    <xf numFmtId="0" fontId="21" fillId="0" borderId="0" xfId="0" applyFont="1">
      <alignment vertical="center"/>
    </xf>
    <xf numFmtId="0" fontId="29" fillId="0" borderId="0" xfId="1" applyFont="1" applyAlignment="1" applyProtection="1">
      <alignment horizontal="left" vertical="center" shrinkToFit="1"/>
    </xf>
    <xf numFmtId="0" fontId="16" fillId="7" borderId="0" xfId="0" applyFont="1" applyFill="1" applyAlignment="1">
      <alignment horizontal="center" vertical="center" shrinkToFit="1"/>
    </xf>
    <xf numFmtId="0" fontId="16" fillId="8" borderId="0" xfId="0" applyFont="1" applyFill="1" applyAlignment="1">
      <alignment horizontal="center" vertical="center" shrinkToFit="1"/>
    </xf>
    <xf numFmtId="0" fontId="16" fillId="10" borderId="0" xfId="0" applyFont="1" applyFill="1" applyAlignment="1">
      <alignment horizontal="left" vertical="center" shrinkToFi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16" xfId="0" applyFont="1" applyBorder="1" applyAlignment="1">
      <alignment horizontal="left" vertical="center" wrapText="1"/>
    </xf>
    <xf numFmtId="0" fontId="0" fillId="0" borderId="3" xfId="0" applyFont="1" applyBorder="1" applyAlignment="1">
      <alignment vertical="center" wrapText="1"/>
    </xf>
    <xf numFmtId="0" fontId="0" fillId="0" borderId="19" xfId="0" applyBorder="1">
      <alignment vertical="center"/>
    </xf>
    <xf numFmtId="0" fontId="11" fillId="8" borderId="2" xfId="0" applyFont="1" applyFill="1" applyBorder="1" applyAlignment="1">
      <alignment vertical="center" wrapText="1"/>
    </xf>
    <xf numFmtId="0" fontId="4"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15"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38" fillId="6" borderId="25" xfId="0" applyFont="1" applyFill="1" applyBorder="1" applyAlignment="1">
      <alignment vertical="center"/>
    </xf>
    <xf numFmtId="0" fontId="4" fillId="0" borderId="30" xfId="0" applyFont="1" applyFill="1" applyBorder="1" applyAlignment="1">
      <alignment vertical="center" wrapText="1" shrinkToFit="1"/>
    </xf>
    <xf numFmtId="0" fontId="28" fillId="0" borderId="35" xfId="0" applyFont="1" applyFill="1" applyBorder="1" applyAlignment="1">
      <alignment vertical="center" wrapText="1"/>
    </xf>
    <xf numFmtId="0" fontId="9" fillId="0" borderId="35" xfId="0" applyFont="1" applyFill="1" applyBorder="1" applyAlignment="1">
      <alignment horizontal="left" vertical="center" wrapText="1" shrinkToFit="1"/>
    </xf>
    <xf numFmtId="0" fontId="28" fillId="0" borderId="35"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28" fillId="0" borderId="35" xfId="0" applyFont="1" applyFill="1" applyBorder="1" applyAlignment="1">
      <alignment horizontal="left" vertical="center" wrapText="1" shrinkToFit="1"/>
    </xf>
    <xf numFmtId="0" fontId="28" fillId="0" borderId="36" xfId="0" applyFont="1" applyFill="1" applyBorder="1" applyAlignment="1">
      <alignment horizontal="left" vertical="center" wrapText="1"/>
    </xf>
    <xf numFmtId="0" fontId="9" fillId="0" borderId="35" xfId="0" applyFont="1" applyFill="1" applyBorder="1" applyAlignment="1">
      <alignment vertical="center" wrapText="1" shrinkToFit="1"/>
    </xf>
    <xf numFmtId="0" fontId="28" fillId="0" borderId="36" xfId="0" applyFont="1" applyFill="1" applyBorder="1" applyAlignment="1">
      <alignment horizontal="left" vertical="center" wrapText="1" shrinkToFit="1"/>
    </xf>
    <xf numFmtId="0" fontId="3" fillId="0" borderId="35" xfId="0" applyFont="1" applyFill="1" applyBorder="1" applyAlignment="1">
      <alignment horizontal="left" vertical="center" wrapText="1"/>
    </xf>
    <xf numFmtId="0" fontId="23" fillId="0" borderId="35" xfId="0" applyFont="1" applyFill="1" applyBorder="1" applyAlignment="1">
      <alignment vertical="center" wrapText="1"/>
    </xf>
    <xf numFmtId="0" fontId="23" fillId="0" borderId="35" xfId="0" applyFont="1" applyFill="1" applyBorder="1" applyAlignment="1">
      <alignment horizontal="left" vertical="center" wrapText="1" shrinkToFit="1"/>
    </xf>
    <xf numFmtId="0" fontId="23" fillId="0" borderId="35"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6" xfId="0" applyFont="1" applyFill="1" applyBorder="1" applyAlignment="1">
      <alignment horizontal="left" vertical="center" wrapText="1" shrinkToFit="1"/>
    </xf>
    <xf numFmtId="0" fontId="23" fillId="0" borderId="35" xfId="0" applyFont="1" applyFill="1" applyBorder="1" applyAlignment="1">
      <alignment vertical="center" wrapText="1" shrinkToFit="1"/>
    </xf>
    <xf numFmtId="0" fontId="4" fillId="0" borderId="35"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49" fontId="38" fillId="0" borderId="2" xfId="0" applyNumberFormat="1" applyFont="1" applyFill="1" applyBorder="1" applyAlignment="1">
      <alignment horizontal="center" vertical="center"/>
    </xf>
    <xf numFmtId="49" fontId="39" fillId="0" borderId="2" xfId="0" applyNumberFormat="1" applyFont="1" applyFill="1" applyBorder="1" applyAlignment="1">
      <alignment horizontal="center" vertical="center" wrapText="1"/>
    </xf>
    <xf numFmtId="49" fontId="30" fillId="0" borderId="35" xfId="0" applyNumberFormat="1" applyFont="1" applyFill="1" applyBorder="1" applyAlignment="1">
      <alignment horizontal="center" vertical="center"/>
    </xf>
    <xf numFmtId="49" fontId="30" fillId="0" borderId="36" xfId="0" applyNumberFormat="1" applyFont="1" applyFill="1" applyBorder="1" applyAlignment="1">
      <alignment horizontal="center" vertical="center"/>
    </xf>
    <xf numFmtId="49" fontId="0" fillId="0" borderId="35" xfId="0" applyNumberFormat="1" applyFont="1" applyFill="1" applyBorder="1" applyAlignment="1">
      <alignment horizontal="center" vertical="center"/>
    </xf>
    <xf numFmtId="0" fontId="28" fillId="5"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5" borderId="2" xfId="0" applyFont="1" applyFill="1" applyBorder="1" applyAlignment="1">
      <alignment horizontal="center" vertical="center"/>
    </xf>
    <xf numFmtId="0" fontId="28" fillId="5" borderId="31"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30" xfId="0" applyFont="1" applyFill="1" applyBorder="1" applyAlignment="1">
      <alignment horizontal="center" vertical="center"/>
    </xf>
    <xf numFmtId="0" fontId="33" fillId="5" borderId="30" xfId="0" applyFont="1" applyFill="1" applyBorder="1" applyAlignment="1">
      <alignment horizontal="center" vertical="center"/>
    </xf>
    <xf numFmtId="176" fontId="33" fillId="5" borderId="30" xfId="0" applyNumberFormat="1" applyFont="1" applyFill="1" applyBorder="1" applyAlignment="1">
      <alignment horizontal="center" vertical="center" wrapText="1" shrinkToFit="1"/>
    </xf>
    <xf numFmtId="176" fontId="5" fillId="5" borderId="30" xfId="0" applyNumberFormat="1" applyFont="1" applyFill="1" applyBorder="1" applyAlignment="1">
      <alignment horizontal="center" vertical="center" wrapText="1" shrinkToFit="1"/>
    </xf>
    <xf numFmtId="0" fontId="33" fillId="5" borderId="31" xfId="0" applyFont="1" applyFill="1" applyBorder="1" applyAlignment="1">
      <alignment horizontal="center" vertical="center"/>
    </xf>
    <xf numFmtId="0" fontId="0" fillId="0" borderId="33" xfId="0" applyBorder="1">
      <alignment vertical="center"/>
    </xf>
    <xf numFmtId="0" fontId="28" fillId="5" borderId="36"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5" borderId="35" xfId="0" applyFont="1" applyFill="1" applyBorder="1" applyAlignment="1">
      <alignment horizontal="center" vertical="center"/>
    </xf>
    <xf numFmtId="0" fontId="3" fillId="5" borderId="35" xfId="0" applyFont="1" applyFill="1" applyBorder="1" applyAlignment="1">
      <alignment horizontal="center" vertical="center"/>
    </xf>
    <xf numFmtId="0" fontId="28" fillId="5" borderId="36" xfId="0" applyFont="1" applyFill="1" applyBorder="1" applyAlignment="1">
      <alignment horizontal="center" vertical="center"/>
    </xf>
    <xf numFmtId="0" fontId="0" fillId="0" borderId="33" xfId="0" applyBorder="1" applyAlignment="1">
      <alignment horizontal="center" vertical="center"/>
    </xf>
    <xf numFmtId="0" fontId="28" fillId="5" borderId="37" xfId="0" applyFont="1" applyFill="1" applyBorder="1" applyAlignment="1">
      <alignment horizontal="right" vertical="center" wrapText="1"/>
    </xf>
    <xf numFmtId="0" fontId="28" fillId="5" borderId="21" xfId="0" applyFont="1" applyFill="1" applyBorder="1" applyAlignment="1">
      <alignment horizontal="right" vertical="center" wrapText="1"/>
    </xf>
    <xf numFmtId="0" fontId="28" fillId="0" borderId="21" xfId="0" applyFont="1" applyFill="1" applyBorder="1" applyAlignment="1">
      <alignment horizontal="right" vertical="center" wrapText="1"/>
    </xf>
    <xf numFmtId="0" fontId="28" fillId="0" borderId="37" xfId="0" applyFont="1" applyFill="1" applyBorder="1" applyAlignment="1">
      <alignment horizontal="right" vertical="center" wrapText="1"/>
    </xf>
    <xf numFmtId="0" fontId="30" fillId="5" borderId="36" xfId="0" applyFont="1" applyFill="1" applyBorder="1" applyAlignment="1">
      <alignment horizontal="left" vertical="center" wrapText="1"/>
    </xf>
    <xf numFmtId="0" fontId="30" fillId="5" borderId="35"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0" fillId="0" borderId="0" xfId="0" applyBorder="1" applyAlignment="1">
      <alignment horizontal="center" vertical="center"/>
    </xf>
    <xf numFmtId="0" fontId="0" fillId="4" borderId="21" xfId="0" applyFont="1" applyFill="1" applyBorder="1" applyAlignment="1">
      <alignment horizontal="center" vertical="center" textRotation="255" wrapText="1"/>
    </xf>
    <xf numFmtId="0" fontId="4" fillId="4" borderId="21"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4" fillId="4" borderId="35" xfId="0" applyFont="1" applyFill="1" applyBorder="1" applyAlignment="1">
      <alignment horizontal="center" vertical="center" textRotation="255" wrapText="1"/>
    </xf>
    <xf numFmtId="0" fontId="36" fillId="5"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0" borderId="15" xfId="0" applyFont="1" applyFill="1" applyBorder="1" applyAlignment="1">
      <alignment horizontal="center" vertical="center" wrapText="1"/>
    </xf>
    <xf numFmtId="176" fontId="28" fillId="5" borderId="2" xfId="0" applyNumberFormat="1" applyFont="1" applyFill="1" applyBorder="1" applyAlignment="1">
      <alignment horizontal="center" vertical="center" shrinkToFit="1"/>
    </xf>
    <xf numFmtId="176" fontId="3" fillId="5"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0" fontId="28" fillId="4" borderId="31" xfId="0" applyFont="1" applyFill="1" applyBorder="1" applyAlignment="1">
      <alignment horizontal="center" vertical="center"/>
    </xf>
    <xf numFmtId="0" fontId="28" fillId="5" borderId="30" xfId="0" applyFont="1" applyFill="1" applyBorder="1" applyAlignment="1">
      <alignment horizontal="center" vertical="center"/>
    </xf>
    <xf numFmtId="176" fontId="28" fillId="5" borderId="30" xfId="0" applyNumberFormat="1" applyFont="1" applyFill="1" applyBorder="1" applyAlignment="1">
      <alignment horizontal="center" vertical="center" wrapText="1" shrinkToFit="1"/>
    </xf>
    <xf numFmtId="176" fontId="3" fillId="5" borderId="30" xfId="0" applyNumberFormat="1" applyFont="1" applyFill="1" applyBorder="1" applyAlignment="1">
      <alignment horizontal="center" vertical="center" wrapText="1" shrinkToFit="1"/>
    </xf>
    <xf numFmtId="0" fontId="28" fillId="0" borderId="35" xfId="0" applyFont="1" applyFill="1" applyBorder="1" applyAlignment="1">
      <alignment horizontal="center" vertical="center"/>
    </xf>
    <xf numFmtId="0" fontId="28" fillId="0" borderId="36" xfId="0" applyFont="1" applyFill="1" applyBorder="1" applyAlignment="1">
      <alignment horizontal="center" vertical="center"/>
    </xf>
    <xf numFmtId="0" fontId="28" fillId="5" borderId="35" xfId="0" applyFont="1" applyFill="1" applyBorder="1" applyAlignment="1">
      <alignment horizontal="left" vertical="center" wrapText="1"/>
    </xf>
    <xf numFmtId="0" fontId="28" fillId="5" borderId="36" xfId="0" applyFont="1" applyFill="1" applyBorder="1" applyAlignment="1">
      <alignment horizontal="left" vertical="center" wrapText="1"/>
    </xf>
    <xf numFmtId="179" fontId="30" fillId="0" borderId="35" xfId="0" applyNumberFormat="1" applyFont="1" applyFill="1" applyBorder="1" applyAlignment="1">
      <alignment horizontal="left" vertical="center" wrapText="1"/>
    </xf>
    <xf numFmtId="178" fontId="30" fillId="0" borderId="35" xfId="0" applyNumberFormat="1" applyFont="1" applyFill="1" applyBorder="1" applyAlignment="1">
      <alignment horizontal="left" vertical="center" wrapText="1"/>
    </xf>
    <xf numFmtId="0" fontId="0" fillId="0" borderId="0" xfId="0" applyBorder="1">
      <alignment vertical="center"/>
    </xf>
    <xf numFmtId="0" fontId="3" fillId="0" borderId="35" xfId="0" applyFont="1" applyFill="1" applyBorder="1" applyAlignment="1">
      <alignment horizontal="center" vertical="center"/>
    </xf>
    <xf numFmtId="179" fontId="30" fillId="0" borderId="36"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6" fontId="28"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wrapText="1" shrinkToFit="1"/>
    </xf>
    <xf numFmtId="179" fontId="30" fillId="5" borderId="35" xfId="0" applyNumberFormat="1" applyFont="1" applyFill="1" applyBorder="1" applyAlignment="1">
      <alignment horizontal="left" vertical="center" wrapText="1"/>
    </xf>
    <xf numFmtId="177" fontId="40" fillId="5" borderId="2" xfId="0" applyNumberFormat="1" applyFont="1" applyFill="1" applyBorder="1" applyAlignment="1">
      <alignment horizontal="center" vertical="center"/>
    </xf>
    <xf numFmtId="177" fontId="40" fillId="0" borderId="2" xfId="0" applyNumberFormat="1" applyFont="1" applyFill="1" applyBorder="1" applyAlignment="1">
      <alignment horizontal="center" vertical="center"/>
    </xf>
    <xf numFmtId="177" fontId="40" fillId="5" borderId="15" xfId="0" applyNumberFormat="1" applyFont="1" applyFill="1" applyBorder="1" applyAlignment="1">
      <alignment horizontal="center" vertical="center"/>
    </xf>
    <xf numFmtId="177" fontId="40" fillId="0" borderId="15" xfId="0" applyNumberFormat="1" applyFont="1" applyFill="1" applyBorder="1" applyAlignment="1">
      <alignment horizontal="center" vertical="center"/>
    </xf>
    <xf numFmtId="176" fontId="34" fillId="5" borderId="2" xfId="0" applyNumberFormat="1" applyFont="1" applyFill="1" applyBorder="1" applyAlignment="1">
      <alignment horizontal="center" vertical="center"/>
    </xf>
    <xf numFmtId="176" fontId="34" fillId="5" borderId="15" xfId="0" applyNumberFormat="1" applyFont="1" applyFill="1" applyBorder="1" applyAlignment="1">
      <alignment horizontal="center" vertical="center"/>
    </xf>
    <xf numFmtId="176" fontId="34" fillId="0" borderId="2" xfId="0" applyNumberFormat="1" applyFont="1" applyFill="1" applyBorder="1" applyAlignment="1">
      <alignment horizontal="center" vertical="center"/>
    </xf>
    <xf numFmtId="176" fontId="6" fillId="5" borderId="2" xfId="0" applyNumberFormat="1" applyFont="1" applyFill="1" applyBorder="1" applyAlignment="1">
      <alignment horizontal="center" vertical="center"/>
    </xf>
    <xf numFmtId="177" fontId="40" fillId="5" borderId="30" xfId="0" applyNumberFormat="1" applyFont="1" applyFill="1" applyBorder="1" applyAlignment="1">
      <alignment horizontal="center" vertical="center"/>
    </xf>
    <xf numFmtId="177" fontId="40" fillId="0" borderId="30" xfId="0" applyNumberFormat="1" applyFont="1" applyFill="1" applyBorder="1" applyAlignment="1">
      <alignment horizontal="center" vertical="center"/>
    </xf>
    <xf numFmtId="177" fontId="40" fillId="5" borderId="31" xfId="0" applyNumberFormat="1" applyFont="1" applyFill="1" applyBorder="1" applyAlignment="1">
      <alignment horizontal="center" vertical="center"/>
    </xf>
    <xf numFmtId="177" fontId="40" fillId="0" borderId="31" xfId="0" applyNumberFormat="1" applyFont="1" applyFill="1" applyBorder="1" applyAlignment="1">
      <alignment horizontal="center" vertical="center"/>
    </xf>
    <xf numFmtId="176" fontId="34" fillId="5" borderId="30" xfId="0" applyNumberFormat="1" applyFont="1" applyFill="1" applyBorder="1" applyAlignment="1">
      <alignment horizontal="center" vertical="center"/>
    </xf>
    <xf numFmtId="176" fontId="34" fillId="5" borderId="31" xfId="0" applyNumberFormat="1" applyFont="1" applyFill="1" applyBorder="1" applyAlignment="1">
      <alignment horizontal="center" vertical="center"/>
    </xf>
    <xf numFmtId="176" fontId="34" fillId="0" borderId="30" xfId="0" applyNumberFormat="1" applyFont="1" applyFill="1" applyBorder="1" applyAlignment="1">
      <alignment horizontal="center" vertical="center"/>
    </xf>
    <xf numFmtId="176" fontId="6" fillId="5" borderId="30" xfId="0" applyNumberFormat="1" applyFont="1" applyFill="1" applyBorder="1" applyAlignment="1">
      <alignment horizontal="center" vertical="center"/>
    </xf>
    <xf numFmtId="176" fontId="0" fillId="0" borderId="33" xfId="0" applyNumberFormat="1" applyBorder="1">
      <alignment vertical="center"/>
    </xf>
    <xf numFmtId="177" fontId="40" fillId="5" borderId="35" xfId="0" applyNumberFormat="1" applyFont="1" applyFill="1" applyBorder="1" applyAlignment="1">
      <alignment horizontal="center" vertical="center"/>
    </xf>
    <xf numFmtId="177" fontId="40" fillId="0" borderId="35" xfId="0" applyNumberFormat="1" applyFont="1" applyFill="1" applyBorder="1" applyAlignment="1">
      <alignment horizontal="center" vertical="center"/>
    </xf>
    <xf numFmtId="177" fontId="40" fillId="5" borderId="36" xfId="0" applyNumberFormat="1" applyFont="1" applyFill="1" applyBorder="1" applyAlignment="1">
      <alignment horizontal="center" vertical="center"/>
    </xf>
    <xf numFmtId="177" fontId="40" fillId="0" borderId="36" xfId="0" applyNumberFormat="1" applyFont="1" applyFill="1" applyBorder="1" applyAlignment="1">
      <alignment horizontal="center" vertical="center"/>
    </xf>
    <xf numFmtId="176" fontId="34" fillId="5" borderId="35" xfId="0" applyNumberFormat="1" applyFont="1" applyFill="1" applyBorder="1" applyAlignment="1">
      <alignment horizontal="center" vertical="center"/>
    </xf>
    <xf numFmtId="176" fontId="34" fillId="5" borderId="36" xfId="0" applyNumberFormat="1" applyFont="1" applyFill="1" applyBorder="1" applyAlignment="1">
      <alignment horizontal="center" vertical="center"/>
    </xf>
    <xf numFmtId="176" fontId="34" fillId="0" borderId="35" xfId="0" applyNumberFormat="1" applyFont="1" applyFill="1" applyBorder="1" applyAlignment="1">
      <alignment horizontal="center" vertical="center"/>
    </xf>
    <xf numFmtId="176" fontId="6" fillId="5" borderId="35" xfId="0"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176" fontId="34" fillId="0" borderId="15" xfId="0" applyNumberFormat="1" applyFont="1" applyFill="1" applyBorder="1" applyAlignment="1">
      <alignment horizontal="center" vertical="center"/>
    </xf>
    <xf numFmtId="176" fontId="28" fillId="0" borderId="30" xfId="0" applyNumberFormat="1" applyFont="1" applyFill="1" applyBorder="1" applyAlignment="1">
      <alignment horizontal="center" vertical="center"/>
    </xf>
    <xf numFmtId="176" fontId="34" fillId="0" borderId="31" xfId="0" applyNumberFormat="1" applyFont="1" applyFill="1" applyBorder="1" applyAlignment="1">
      <alignment horizontal="center" vertical="center"/>
    </xf>
    <xf numFmtId="176" fontId="0" fillId="0" borderId="0" xfId="0" applyNumberFormat="1" applyBorder="1">
      <alignment vertical="center"/>
    </xf>
    <xf numFmtId="176" fontId="28" fillId="0" borderId="35" xfId="0" applyNumberFormat="1" applyFont="1" applyFill="1" applyBorder="1" applyAlignment="1">
      <alignment horizontal="center" vertical="center"/>
    </xf>
    <xf numFmtId="176" fontId="34" fillId="0" borderId="36"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30" xfId="0" applyNumberFormat="1" applyFont="1" applyFill="1" applyBorder="1" applyAlignment="1">
      <alignment horizontal="center" vertical="center"/>
    </xf>
    <xf numFmtId="176" fontId="6" fillId="0" borderId="35" xfId="0" applyNumberFormat="1" applyFont="1" applyFill="1" applyBorder="1" applyAlignment="1">
      <alignment horizontal="center" vertical="center"/>
    </xf>
    <xf numFmtId="0" fontId="4" fillId="0" borderId="3" xfId="0" applyFont="1" applyBorder="1" applyAlignment="1">
      <alignment horizontal="left" vertical="center" wrapText="1"/>
    </xf>
    <xf numFmtId="0" fontId="7" fillId="0" borderId="3" xfId="0" applyFont="1" applyBorder="1" applyAlignment="1">
      <alignment horizontal="left" vertical="center" wrapText="1"/>
    </xf>
    <xf numFmtId="0" fontId="38" fillId="0" borderId="35" xfId="0" applyFont="1" applyFill="1" applyBorder="1" applyAlignment="1">
      <alignment horizontal="left" vertical="center" wrapText="1"/>
    </xf>
    <xf numFmtId="176" fontId="33" fillId="5" borderId="31" xfId="0" applyNumberFormat="1" applyFont="1" applyFill="1" applyBorder="1" applyAlignment="1">
      <alignment horizontal="center" vertical="center" wrapText="1" shrinkToFit="1"/>
    </xf>
    <xf numFmtId="176" fontId="28" fillId="5" borderId="15" xfId="0" applyNumberFormat="1" applyFont="1" applyFill="1" applyBorder="1" applyAlignment="1">
      <alignment horizontal="center" vertical="center" shrinkToFit="1"/>
    </xf>
    <xf numFmtId="176" fontId="28" fillId="0" borderId="15" xfId="0" applyNumberFormat="1" applyFont="1" applyFill="1" applyBorder="1" applyAlignment="1">
      <alignment horizontal="center" vertical="center" shrinkToFit="1"/>
    </xf>
    <xf numFmtId="0" fontId="11" fillId="0" borderId="3" xfId="0" applyFont="1" applyBorder="1" applyAlignment="1">
      <alignment vertical="center" wrapText="1"/>
    </xf>
    <xf numFmtId="0" fontId="28" fillId="0" borderId="15" xfId="0" applyFont="1" applyFill="1" applyBorder="1" applyAlignment="1">
      <alignment horizontal="center" vertical="center" wrapText="1"/>
    </xf>
    <xf numFmtId="0" fontId="4" fillId="16" borderId="25" xfId="0" applyFont="1" applyFill="1" applyBorder="1" applyAlignment="1">
      <alignment horizontal="center" vertical="center" shrinkToFit="1"/>
    </xf>
    <xf numFmtId="0" fontId="4" fillId="16" borderId="26" xfId="0" applyFont="1" applyFill="1" applyBorder="1" applyAlignment="1">
      <alignment horizontal="center" vertical="center" shrinkToFit="1"/>
    </xf>
    <xf numFmtId="0" fontId="16" fillId="16" borderId="0" xfId="0" applyFont="1" applyFill="1" applyAlignment="1">
      <alignment horizontal="left" vertical="center" shrinkToFit="1"/>
    </xf>
    <xf numFmtId="0" fontId="23" fillId="2" borderId="46" xfId="0" applyFont="1" applyFill="1" applyBorder="1" applyAlignment="1">
      <alignment horizontal="left" vertical="center" wrapText="1"/>
    </xf>
    <xf numFmtId="0" fontId="23" fillId="0" borderId="46" xfId="0" applyFont="1" applyFill="1" applyBorder="1" applyAlignment="1">
      <alignment horizontal="left" vertical="center" wrapText="1"/>
    </xf>
    <xf numFmtId="49" fontId="23" fillId="0" borderId="46" xfId="0" applyNumberFormat="1" applyFont="1" applyFill="1" applyBorder="1" applyAlignment="1">
      <alignment horizontal="left" vertical="center" wrapText="1"/>
    </xf>
    <xf numFmtId="0" fontId="23" fillId="0" borderId="46" xfId="0" applyFont="1" applyFill="1" applyBorder="1" applyAlignment="1">
      <alignment horizontal="left" vertical="center" wrapText="1" shrinkToFit="1"/>
    </xf>
    <xf numFmtId="0" fontId="23" fillId="0" borderId="46" xfId="0" applyFont="1" applyBorder="1" applyAlignment="1">
      <alignment horizontal="left" vertical="center" wrapText="1"/>
    </xf>
    <xf numFmtId="49" fontId="30" fillId="2" borderId="46"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2" borderId="46" xfId="0" applyNumberFormat="1" applyFont="1" applyFill="1" applyBorder="1" applyAlignment="1">
      <alignment horizontal="center" vertical="center"/>
    </xf>
    <xf numFmtId="49" fontId="30" fillId="0" borderId="46" xfId="0" applyNumberFormat="1" applyFont="1" applyFill="1" applyBorder="1" applyAlignment="1">
      <alignment horizontal="center" vertical="center"/>
    </xf>
    <xf numFmtId="49" fontId="30" fillId="0" borderId="46" xfId="0" applyNumberFormat="1" applyFont="1" applyBorder="1" applyAlignment="1">
      <alignment horizontal="center" vertical="center"/>
    </xf>
    <xf numFmtId="49" fontId="38" fillId="2" borderId="45" xfId="0" applyNumberFormat="1" applyFont="1" applyFill="1" applyBorder="1" applyAlignment="1">
      <alignment horizontal="center" vertical="center" wrapText="1"/>
    </xf>
    <xf numFmtId="49" fontId="38" fillId="0" borderId="45" xfId="0" applyNumberFormat="1" applyFont="1" applyFill="1" applyBorder="1" applyAlignment="1">
      <alignment horizontal="center" vertical="center" wrapText="1"/>
    </xf>
    <xf numFmtId="49" fontId="42" fillId="2" borderId="45" xfId="0" applyNumberFormat="1" applyFont="1" applyFill="1" applyBorder="1" applyAlignment="1">
      <alignment horizontal="center" vertical="center" wrapText="1"/>
    </xf>
    <xf numFmtId="49" fontId="39" fillId="2" borderId="45" xfId="0" applyNumberFormat="1" applyFont="1" applyFill="1" applyBorder="1" applyAlignment="1">
      <alignment horizontal="center" vertical="center" wrapText="1"/>
    </xf>
    <xf numFmtId="49" fontId="31" fillId="2" borderId="45" xfId="0" applyNumberFormat="1" applyFont="1" applyFill="1" applyBorder="1" applyAlignment="1">
      <alignment horizontal="center" vertical="center" wrapText="1"/>
    </xf>
    <xf numFmtId="49" fontId="39" fillId="0" borderId="45" xfId="0" applyNumberFormat="1" applyFont="1" applyFill="1" applyBorder="1" applyAlignment="1">
      <alignment horizontal="center" vertical="center" wrapText="1"/>
    </xf>
    <xf numFmtId="49" fontId="38" fillId="0" borderId="45" xfId="0" applyNumberFormat="1" applyFont="1" applyBorder="1" applyAlignment="1">
      <alignment horizontal="center" vertical="center" wrapText="1"/>
    </xf>
    <xf numFmtId="0" fontId="33" fillId="5" borderId="31" xfId="0" applyFont="1" applyFill="1" applyBorder="1" applyAlignment="1">
      <alignment horizontal="center" vertical="center" wrapText="1"/>
    </xf>
    <xf numFmtId="176" fontId="33" fillId="5" borderId="31" xfId="0" applyNumberFormat="1" applyFont="1" applyFill="1" applyBorder="1" applyAlignment="1">
      <alignment horizontal="center" vertical="center"/>
    </xf>
    <xf numFmtId="176" fontId="35" fillId="5" borderId="31" xfId="0" applyNumberFormat="1" applyFont="1" applyFill="1" applyBorder="1" applyAlignment="1">
      <alignment vertical="center" wrapText="1" shrinkToFit="1"/>
    </xf>
    <xf numFmtId="176" fontId="35" fillId="5" borderId="31" xfId="0" applyNumberFormat="1" applyFont="1" applyFill="1" applyBorder="1" applyAlignment="1">
      <alignment horizontal="center" vertical="center" wrapText="1" shrinkToFit="1"/>
    </xf>
    <xf numFmtId="176" fontId="28" fillId="5" borderId="31" xfId="0" applyNumberFormat="1" applyFont="1" applyFill="1" applyBorder="1" applyAlignment="1">
      <alignment horizontal="center" vertical="center"/>
    </xf>
    <xf numFmtId="176" fontId="33" fillId="5" borderId="31" xfId="0" applyNumberFormat="1" applyFont="1" applyFill="1" applyBorder="1" applyAlignment="1">
      <alignment horizontal="center" vertical="center" wrapText="1"/>
    </xf>
    <xf numFmtId="176" fontId="36" fillId="5" borderId="31" xfId="0" applyNumberFormat="1" applyFont="1" applyFill="1" applyBorder="1" applyAlignment="1">
      <alignment horizontal="center" vertical="center" wrapText="1"/>
    </xf>
    <xf numFmtId="0" fontId="28" fillId="5" borderId="15" xfId="0" applyFont="1" applyFill="1" applyBorder="1" applyAlignment="1">
      <alignment horizontal="center" vertical="center"/>
    </xf>
    <xf numFmtId="0" fontId="28" fillId="0" borderId="15" xfId="0" applyFont="1" applyFill="1" applyBorder="1" applyAlignment="1">
      <alignment horizontal="center" vertical="center"/>
    </xf>
    <xf numFmtId="0" fontId="28" fillId="5" borderId="48" xfId="0" applyFont="1" applyFill="1" applyBorder="1" applyAlignment="1">
      <alignment horizontal="center" vertical="center"/>
    </xf>
    <xf numFmtId="49" fontId="28" fillId="5" borderId="48" xfId="0" applyNumberFormat="1" applyFont="1" applyFill="1" applyBorder="1" applyAlignment="1">
      <alignment horizontal="center" vertical="center"/>
    </xf>
    <xf numFmtId="0" fontId="28" fillId="2" borderId="48" xfId="0" applyFont="1" applyFill="1" applyBorder="1" applyAlignment="1">
      <alignment horizontal="center" vertical="center"/>
    </xf>
    <xf numFmtId="0" fontId="28" fillId="0" borderId="48" xfId="0" applyFont="1" applyFill="1" applyBorder="1" applyAlignment="1">
      <alignment horizontal="center" vertical="center"/>
    </xf>
    <xf numFmtId="0" fontId="28" fillId="2" borderId="48" xfId="0" applyFont="1" applyFill="1" applyBorder="1" applyAlignment="1">
      <alignment horizontal="center" vertical="center" wrapText="1"/>
    </xf>
    <xf numFmtId="49" fontId="28" fillId="0" borderId="48" xfId="0" applyNumberFormat="1" applyFont="1" applyBorder="1" applyAlignment="1">
      <alignment horizontal="center" vertical="center"/>
    </xf>
    <xf numFmtId="49" fontId="28" fillId="5" borderId="48" xfId="0" applyNumberFormat="1" applyFont="1" applyFill="1" applyBorder="1" applyAlignment="1">
      <alignment horizontal="center" vertical="center" wrapText="1"/>
    </xf>
    <xf numFmtId="0" fontId="28" fillId="0" borderId="48" xfId="0" applyFont="1" applyBorder="1" applyAlignment="1">
      <alignment horizontal="center" vertical="center"/>
    </xf>
    <xf numFmtId="0" fontId="28" fillId="5" borderId="48" xfId="0" applyFont="1" applyFill="1" applyBorder="1" applyAlignment="1">
      <alignment horizontal="center" vertical="center" wrapText="1"/>
    </xf>
    <xf numFmtId="0" fontId="30" fillId="5" borderId="36" xfId="0" applyFont="1" applyFill="1" applyBorder="1" applyAlignment="1">
      <alignment horizontal="center" vertical="center"/>
    </xf>
    <xf numFmtId="0" fontId="30" fillId="0" borderId="36" xfId="0" applyFont="1" applyFill="1" applyBorder="1" applyAlignment="1">
      <alignment horizontal="center" vertical="center"/>
    </xf>
    <xf numFmtId="0" fontId="30" fillId="5" borderId="36" xfId="0" applyFont="1" applyFill="1" applyBorder="1" applyAlignment="1">
      <alignment horizontal="center" vertical="top"/>
    </xf>
    <xf numFmtId="0" fontId="28" fillId="2" borderId="15" xfId="0" applyFont="1" applyFill="1" applyBorder="1" applyAlignment="1">
      <alignment horizontal="center" vertical="center"/>
    </xf>
    <xf numFmtId="0" fontId="28" fillId="0" borderId="15" xfId="0" applyFont="1" applyBorder="1" applyAlignment="1">
      <alignment horizontal="center" vertical="center"/>
    </xf>
    <xf numFmtId="176" fontId="28" fillId="5" borderId="15" xfId="0" applyNumberFormat="1" applyFont="1" applyFill="1" applyBorder="1" applyAlignment="1">
      <alignment horizontal="center" vertical="center" wrapText="1"/>
    </xf>
    <xf numFmtId="176" fontId="36" fillId="5" borderId="15" xfId="0" applyNumberFormat="1" applyFont="1" applyFill="1" applyBorder="1" applyAlignment="1">
      <alignment horizontal="center" vertical="center" wrapText="1"/>
    </xf>
    <xf numFmtId="176" fontId="28" fillId="5" borderId="15" xfId="0" applyNumberFormat="1" applyFont="1" applyFill="1" applyBorder="1" applyAlignment="1">
      <alignment horizontal="center" vertical="center"/>
    </xf>
    <xf numFmtId="2" fontId="30" fillId="5" borderId="36" xfId="0" applyNumberFormat="1" applyFont="1" applyFill="1" applyBorder="1" applyAlignment="1">
      <alignment horizontal="center" vertical="center"/>
    </xf>
    <xf numFmtId="2" fontId="30" fillId="0" borderId="36" xfId="0" applyNumberFormat="1" applyFont="1" applyFill="1" applyBorder="1" applyAlignment="1">
      <alignment horizontal="center" vertical="center"/>
    </xf>
    <xf numFmtId="0" fontId="28" fillId="2" borderId="36" xfId="0" applyFont="1" applyFill="1" applyBorder="1" applyAlignment="1">
      <alignment horizontal="center" vertical="center"/>
    </xf>
    <xf numFmtId="0" fontId="28" fillId="0" borderId="36" xfId="0" applyFont="1" applyBorder="1" applyAlignment="1">
      <alignment horizontal="center" vertical="center"/>
    </xf>
    <xf numFmtId="0" fontId="28" fillId="2" borderId="15" xfId="0" applyFont="1" applyFill="1" applyBorder="1" applyAlignment="1">
      <alignment horizontal="center" vertical="center" wrapText="1"/>
    </xf>
    <xf numFmtId="49" fontId="28" fillId="2" borderId="36" xfId="0" applyNumberFormat="1" applyFont="1" applyFill="1" applyBorder="1" applyAlignment="1">
      <alignment horizontal="center" vertical="center"/>
    </xf>
    <xf numFmtId="0" fontId="28" fillId="2" borderId="36" xfId="0" applyFont="1" applyFill="1" applyBorder="1" applyAlignment="1">
      <alignment horizontal="center" vertical="center" wrapText="1"/>
    </xf>
    <xf numFmtId="49" fontId="28" fillId="0" borderId="36" xfId="0" applyNumberFormat="1" applyFont="1" applyBorder="1" applyAlignment="1">
      <alignment horizontal="center" vertical="center"/>
    </xf>
    <xf numFmtId="49" fontId="28" fillId="0" borderId="36" xfId="0" applyNumberFormat="1" applyFont="1" applyBorder="1" applyAlignment="1">
      <alignment horizontal="center" vertical="center" wrapText="1"/>
    </xf>
    <xf numFmtId="0" fontId="30" fillId="2" borderId="36" xfId="0" applyFont="1" applyFill="1" applyBorder="1" applyAlignment="1">
      <alignment horizontal="left" vertical="center"/>
    </xf>
    <xf numFmtId="0" fontId="30" fillId="0" borderId="36" xfId="0" applyFont="1" applyFill="1" applyBorder="1" applyAlignment="1">
      <alignment horizontal="left" vertical="center"/>
    </xf>
    <xf numFmtId="0" fontId="30" fillId="5" borderId="36" xfId="0" applyFont="1" applyFill="1" applyBorder="1" applyAlignment="1">
      <alignment horizontal="left" vertical="center"/>
    </xf>
    <xf numFmtId="2" fontId="30" fillId="0" borderId="36" xfId="0" applyNumberFormat="1" applyFont="1" applyFill="1" applyBorder="1" applyAlignment="1">
      <alignment horizontal="left" vertical="center"/>
    </xf>
    <xf numFmtId="0" fontId="30" fillId="5" borderId="36" xfId="0" applyFont="1" applyFill="1" applyBorder="1" applyAlignment="1">
      <alignment horizontal="left" vertical="top"/>
    </xf>
    <xf numFmtId="2" fontId="30" fillId="5" borderId="36" xfId="0" applyNumberFormat="1" applyFont="1" applyFill="1" applyBorder="1" applyAlignment="1">
      <alignment horizontal="left" vertical="center"/>
    </xf>
    <xf numFmtId="176" fontId="35" fillId="4" borderId="31" xfId="0" applyNumberFormat="1" applyFont="1" applyFill="1" applyBorder="1" applyAlignment="1">
      <alignment vertical="center" wrapText="1" shrinkToFit="1"/>
    </xf>
    <xf numFmtId="176" fontId="35" fillId="4" borderId="31" xfId="0" applyNumberFormat="1" applyFont="1" applyFill="1" applyBorder="1" applyAlignment="1">
      <alignment horizontal="center" vertical="center" wrapText="1" shrinkToFit="1"/>
    </xf>
    <xf numFmtId="176" fontId="36" fillId="4" borderId="31" xfId="0" applyNumberFormat="1" applyFont="1" applyFill="1" applyBorder="1" applyAlignment="1">
      <alignment horizontal="center" vertical="center" wrapText="1"/>
    </xf>
    <xf numFmtId="49" fontId="28" fillId="5" borderId="36" xfId="0" applyNumberFormat="1" applyFont="1" applyFill="1" applyBorder="1" applyAlignment="1">
      <alignment horizontal="center" vertical="center"/>
    </xf>
    <xf numFmtId="0" fontId="28" fillId="0" borderId="36" xfId="0" applyFont="1" applyBorder="1" applyAlignment="1">
      <alignment horizontal="center" vertical="center" wrapText="1"/>
    </xf>
    <xf numFmtId="0" fontId="30" fillId="0" borderId="36" xfId="0" applyFont="1" applyFill="1" applyBorder="1" applyAlignment="1">
      <alignment horizontal="center" vertical="top"/>
    </xf>
    <xf numFmtId="2" fontId="30" fillId="0" borderId="36" xfId="0" applyNumberFormat="1" applyFont="1" applyFill="1" applyBorder="1" applyAlignment="1">
      <alignment horizontal="center" vertical="top"/>
    </xf>
    <xf numFmtId="176" fontId="28" fillId="0" borderId="15" xfId="0" applyNumberFormat="1" applyFont="1" applyBorder="1" applyAlignment="1">
      <alignment horizontal="center" vertical="center"/>
    </xf>
    <xf numFmtId="176" fontId="28" fillId="0" borderId="15" xfId="0" applyNumberFormat="1" applyFont="1" applyFill="1" applyBorder="1" applyAlignment="1">
      <alignment horizontal="center" vertical="center" wrapText="1"/>
    </xf>
    <xf numFmtId="176" fontId="36" fillId="2" borderId="15" xfId="0" applyNumberFormat="1" applyFont="1" applyFill="1" applyBorder="1" applyAlignment="1">
      <alignment horizontal="center" vertical="center" wrapText="1"/>
    </xf>
    <xf numFmtId="176" fontId="28" fillId="2" borderId="15" xfId="0" applyNumberFormat="1" applyFont="1" applyFill="1" applyBorder="1" applyAlignment="1">
      <alignment horizontal="center" vertical="center" wrapText="1"/>
    </xf>
    <xf numFmtId="176" fontId="28" fillId="0" borderId="15" xfId="0" applyNumberFormat="1" applyFont="1" applyBorder="1" applyAlignment="1">
      <alignment horizontal="center" vertical="center" wrapText="1"/>
    </xf>
    <xf numFmtId="176" fontId="34" fillId="2" borderId="31" xfId="0" applyNumberFormat="1" applyFont="1" applyFill="1" applyBorder="1" applyAlignment="1">
      <alignment horizontal="center" vertical="center"/>
    </xf>
    <xf numFmtId="176" fontId="34" fillId="0" borderId="31" xfId="0" applyNumberFormat="1" applyFont="1" applyBorder="1" applyAlignment="1">
      <alignment horizontal="center" vertical="center"/>
    </xf>
    <xf numFmtId="176" fontId="34" fillId="2" borderId="36" xfId="0" applyNumberFormat="1" applyFont="1" applyFill="1" applyBorder="1" applyAlignment="1">
      <alignment horizontal="center" vertical="center"/>
    </xf>
    <xf numFmtId="176" fontId="34" fillId="0" borderId="36" xfId="0" applyNumberFormat="1" applyFont="1" applyBorder="1" applyAlignment="1">
      <alignment horizontal="center" vertical="center"/>
    </xf>
    <xf numFmtId="176" fontId="6" fillId="5" borderId="15"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6" fontId="6" fillId="0" borderId="15" xfId="0" applyNumberFormat="1" applyFont="1" applyBorder="1" applyAlignment="1">
      <alignment horizontal="center" vertical="center"/>
    </xf>
    <xf numFmtId="176" fontId="6" fillId="2" borderId="15" xfId="2" applyNumberFormat="1" applyFont="1" applyFill="1" applyBorder="1" applyAlignment="1">
      <alignment horizontal="center" vertical="center"/>
    </xf>
    <xf numFmtId="176" fontId="6" fillId="5" borderId="36" xfId="0" applyNumberFormat="1" applyFont="1" applyFill="1" applyBorder="1" applyAlignment="1">
      <alignment horizontal="center" vertical="center"/>
    </xf>
    <xf numFmtId="176" fontId="6" fillId="2" borderId="36"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36" xfId="0" applyNumberFormat="1" applyFont="1" applyBorder="1" applyAlignment="1">
      <alignment horizontal="center" vertical="center"/>
    </xf>
    <xf numFmtId="0" fontId="28" fillId="5" borderId="46" xfId="0" applyFont="1" applyFill="1" applyBorder="1" applyAlignment="1">
      <alignment horizontal="center" vertical="center"/>
    </xf>
    <xf numFmtId="0" fontId="28" fillId="0" borderId="46" xfId="0" applyFont="1" applyFill="1" applyBorder="1" applyAlignment="1">
      <alignment horizontal="center" vertical="center"/>
    </xf>
    <xf numFmtId="0" fontId="28" fillId="5" borderId="46" xfId="0" applyFont="1" applyFill="1" applyBorder="1" applyAlignment="1">
      <alignment horizontal="center"/>
    </xf>
    <xf numFmtId="0" fontId="28" fillId="5" borderId="37" xfId="0" applyFont="1" applyFill="1" applyBorder="1" applyAlignment="1">
      <alignment horizontal="center" vertical="center"/>
    </xf>
    <xf numFmtId="0" fontId="28" fillId="0" borderId="37" xfId="0" applyFont="1" applyFill="1" applyBorder="1" applyAlignment="1">
      <alignment horizontal="center" vertical="center"/>
    </xf>
    <xf numFmtId="0" fontId="28" fillId="5" borderId="37" xfId="0" applyFont="1" applyFill="1" applyBorder="1" applyAlignment="1">
      <alignment horizontal="center"/>
    </xf>
    <xf numFmtId="0" fontId="28" fillId="2" borderId="37" xfId="0" applyFont="1" applyFill="1" applyBorder="1" applyAlignment="1">
      <alignment horizontal="right" vertical="center"/>
    </xf>
    <xf numFmtId="0" fontId="28" fillId="0" borderId="37" xfId="0" applyFont="1" applyFill="1" applyBorder="1" applyAlignment="1">
      <alignment horizontal="right" vertical="center"/>
    </xf>
    <xf numFmtId="0" fontId="28" fillId="5" borderId="37" xfId="0" applyFont="1" applyFill="1" applyBorder="1" applyAlignment="1">
      <alignment horizontal="right" vertical="center"/>
    </xf>
    <xf numFmtId="0" fontId="28" fillId="5" borderId="37" xfId="0" applyFont="1" applyFill="1" applyBorder="1" applyAlignment="1">
      <alignment horizontal="right"/>
    </xf>
    <xf numFmtId="0" fontId="28" fillId="0" borderId="37" xfId="0" applyFont="1" applyFill="1" applyBorder="1" applyAlignment="1">
      <alignment horizontal="center"/>
    </xf>
    <xf numFmtId="0" fontId="30" fillId="0" borderId="36" xfId="0" applyFont="1" applyFill="1" applyBorder="1" applyAlignment="1">
      <alignment horizontal="center" vertical="center" wrapText="1"/>
    </xf>
    <xf numFmtId="0" fontId="28" fillId="2" borderId="36" xfId="0" applyFont="1" applyFill="1" applyBorder="1" applyAlignment="1">
      <alignment horizontal="left" vertical="center" wrapText="1"/>
    </xf>
    <xf numFmtId="49" fontId="28" fillId="0" borderId="36" xfId="0" applyNumberFormat="1" applyFont="1" applyFill="1" applyBorder="1" applyAlignment="1">
      <alignment horizontal="left" vertical="center" wrapText="1"/>
    </xf>
    <xf numFmtId="0" fontId="28" fillId="0" borderId="36" xfId="0" applyFont="1" applyBorder="1" applyAlignment="1">
      <alignment horizontal="left" vertical="center" wrapText="1"/>
    </xf>
    <xf numFmtId="0" fontId="9" fillId="0" borderId="36" xfId="0" applyFont="1" applyBorder="1" applyAlignment="1">
      <alignment horizontal="left" vertical="center" wrapText="1"/>
    </xf>
    <xf numFmtId="0" fontId="4" fillId="2" borderId="31"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2" borderId="31" xfId="0" applyFont="1" applyFill="1" applyBorder="1" applyAlignment="1">
      <alignment vertical="center" wrapText="1"/>
    </xf>
    <xf numFmtId="0" fontId="4" fillId="2" borderId="30" xfId="0" applyFont="1" applyFill="1" applyBorder="1" applyAlignment="1">
      <alignment vertical="center" wrapText="1"/>
    </xf>
    <xf numFmtId="49" fontId="4" fillId="2" borderId="31" xfId="0" applyNumberFormat="1" applyFont="1" applyFill="1" applyBorder="1" applyAlignment="1">
      <alignment vertical="center" wrapText="1" shrinkToFit="1"/>
    </xf>
    <xf numFmtId="49" fontId="4" fillId="0" borderId="31" xfId="0" applyNumberFormat="1" applyFont="1" applyFill="1" applyBorder="1" applyAlignment="1">
      <alignment vertical="center" wrapText="1" shrinkToFit="1"/>
    </xf>
    <xf numFmtId="0" fontId="4" fillId="0" borderId="31" xfId="0" applyFont="1" applyFill="1" applyBorder="1" applyAlignment="1">
      <alignment vertical="center" wrapText="1"/>
    </xf>
    <xf numFmtId="0" fontId="4" fillId="2" borderId="28" xfId="0" applyFont="1" applyFill="1" applyBorder="1" applyAlignment="1">
      <alignment vertical="center" wrapText="1"/>
    </xf>
    <xf numFmtId="49" fontId="4" fillId="2" borderId="30" xfId="0" applyNumberFormat="1" applyFont="1" applyFill="1" applyBorder="1" applyAlignment="1">
      <alignment vertical="center" wrapText="1" shrinkToFit="1"/>
    </xf>
    <xf numFmtId="49" fontId="4" fillId="0" borderId="30" xfId="0" applyNumberFormat="1" applyFont="1" applyFill="1" applyBorder="1" applyAlignment="1">
      <alignment vertical="center" wrapText="1"/>
    </xf>
    <xf numFmtId="176" fontId="35" fillId="5" borderId="30" xfId="0" applyNumberFormat="1" applyFont="1" applyFill="1" applyBorder="1" applyAlignment="1">
      <alignment vertical="center" wrapText="1" shrinkToFit="1"/>
    </xf>
    <xf numFmtId="176" fontId="33" fillId="5" borderId="30" xfId="0" applyNumberFormat="1" applyFont="1" applyFill="1" applyBorder="1" applyAlignment="1">
      <alignment horizontal="center" vertical="center"/>
    </xf>
    <xf numFmtId="176" fontId="33" fillId="5" borderId="30" xfId="0" applyNumberFormat="1" applyFont="1" applyFill="1" applyBorder="1" applyAlignment="1">
      <alignment horizontal="center" vertical="center" wrapText="1"/>
    </xf>
    <xf numFmtId="176" fontId="35" fillId="4" borderId="30" xfId="0" applyNumberFormat="1" applyFont="1" applyFill="1" applyBorder="1" applyAlignment="1">
      <alignment vertical="center" wrapText="1" shrinkToFit="1"/>
    </xf>
    <xf numFmtId="176" fontId="28" fillId="4" borderId="30" xfId="0" applyNumberFormat="1" applyFont="1" applyFill="1" applyBorder="1" applyAlignment="1">
      <alignment horizontal="center" vertical="center"/>
    </xf>
    <xf numFmtId="176" fontId="35" fillId="4" borderId="30" xfId="0" applyNumberFormat="1" applyFont="1" applyFill="1" applyBorder="1" applyAlignment="1">
      <alignment horizontal="center" vertical="center" wrapText="1" shrinkToFit="1"/>
    </xf>
    <xf numFmtId="0" fontId="33" fillId="5" borderId="30" xfId="0" applyFont="1" applyFill="1" applyBorder="1" applyAlignment="1">
      <alignment horizontal="center" vertical="center" wrapText="1"/>
    </xf>
    <xf numFmtId="0" fontId="28" fillId="2" borderId="35" xfId="0" applyFont="1" applyFill="1" applyBorder="1" applyAlignment="1">
      <alignment horizontal="left" vertical="center" wrapText="1"/>
    </xf>
    <xf numFmtId="0" fontId="23" fillId="2" borderId="44" xfId="0" applyFont="1" applyFill="1" applyBorder="1" applyAlignment="1">
      <alignment horizontal="left" vertical="center" wrapText="1"/>
    </xf>
    <xf numFmtId="49" fontId="30" fillId="2" borderId="44" xfId="0" applyNumberFormat="1" applyFont="1" applyFill="1" applyBorder="1" applyAlignment="1">
      <alignment horizontal="center" vertical="center"/>
    </xf>
    <xf numFmtId="49" fontId="42" fillId="2" borderId="47" xfId="0" applyNumberFormat="1" applyFont="1" applyFill="1" applyBorder="1" applyAlignment="1">
      <alignment horizontal="center" vertical="center" wrapText="1"/>
    </xf>
    <xf numFmtId="0" fontId="28" fillId="5" borderId="40" xfId="0" applyFont="1" applyFill="1" applyBorder="1" applyAlignment="1">
      <alignment horizontal="center" vertical="center"/>
    </xf>
    <xf numFmtId="0" fontId="28" fillId="5" borderId="44" xfId="0" applyFont="1" applyFill="1" applyBorder="1" applyAlignment="1">
      <alignment horizontal="center" vertical="center"/>
    </xf>
    <xf numFmtId="0" fontId="28" fillId="5" borderId="21" xfId="0" applyFont="1" applyFill="1" applyBorder="1" applyAlignment="1">
      <alignment horizontal="center" vertical="center"/>
    </xf>
    <xf numFmtId="0" fontId="28" fillId="2" borderId="35" xfId="0" applyFont="1" applyFill="1" applyBorder="1" applyAlignment="1">
      <alignment horizontal="center" vertical="center"/>
    </xf>
    <xf numFmtId="0" fontId="28" fillId="0" borderId="21" xfId="0" applyFont="1" applyFill="1" applyBorder="1" applyAlignment="1">
      <alignment horizontal="right" vertical="center"/>
    </xf>
    <xf numFmtId="0" fontId="30" fillId="0" borderId="35" xfId="0" applyFont="1" applyFill="1" applyBorder="1" applyAlignment="1">
      <alignment horizontal="left" vertical="center"/>
    </xf>
    <xf numFmtId="0" fontId="28" fillId="2" borderId="2" xfId="0" applyFont="1" applyFill="1" applyBorder="1" applyAlignment="1">
      <alignment horizontal="center" vertical="center"/>
    </xf>
    <xf numFmtId="0" fontId="30" fillId="5" borderId="35" xfId="0" applyFont="1" applyFill="1" applyBorder="1" applyAlignment="1">
      <alignment horizontal="center" vertical="center"/>
    </xf>
    <xf numFmtId="176" fontId="34" fillId="2" borderId="30" xfId="0" applyNumberFormat="1" applyFont="1" applyFill="1" applyBorder="1" applyAlignment="1">
      <alignment horizontal="center" vertical="center"/>
    </xf>
    <xf numFmtId="176" fontId="34" fillId="2" borderId="35" xfId="0"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0" fontId="0" fillId="4" borderId="52" xfId="0" applyFont="1" applyFill="1" applyBorder="1" applyAlignment="1">
      <alignment horizontal="center" vertical="center" textRotation="255" wrapText="1"/>
    </xf>
    <xf numFmtId="0" fontId="4" fillId="4" borderId="53"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55" xfId="0" applyFont="1" applyFill="1" applyBorder="1" applyAlignment="1">
      <alignment horizontal="center" vertical="center" textRotation="255" wrapText="1"/>
    </xf>
    <xf numFmtId="0" fontId="4" fillId="4" borderId="53" xfId="0" applyFont="1" applyFill="1" applyBorder="1" applyAlignment="1">
      <alignment horizontal="center" vertical="center" wrapText="1"/>
    </xf>
    <xf numFmtId="176" fontId="0" fillId="3" borderId="52" xfId="0" applyNumberFormat="1" applyFont="1" applyFill="1" applyBorder="1" applyAlignment="1">
      <alignment horizontal="center" vertical="center" textRotation="255" wrapText="1"/>
    </xf>
    <xf numFmtId="176" fontId="0" fillId="3" borderId="53" xfId="0" applyNumberFormat="1" applyFont="1" applyFill="1" applyBorder="1" applyAlignment="1">
      <alignment horizontal="center" vertical="center" textRotation="255" wrapText="1"/>
    </xf>
    <xf numFmtId="176" fontId="0" fillId="3" borderId="55" xfId="0" applyNumberFormat="1" applyFont="1" applyFill="1" applyBorder="1" applyAlignment="1">
      <alignment horizontal="center" vertical="center" textRotation="255" wrapText="1"/>
    </xf>
    <xf numFmtId="0" fontId="4" fillId="0" borderId="16" xfId="0" applyFont="1" applyBorder="1" applyAlignment="1">
      <alignment horizontal="left" vertical="center" wrapText="1"/>
    </xf>
    <xf numFmtId="0" fontId="4" fillId="0" borderId="16" xfId="0" applyFont="1" applyBorder="1" applyAlignment="1">
      <alignment vertical="center" wrapText="1"/>
    </xf>
    <xf numFmtId="0" fontId="7" fillId="0" borderId="16" xfId="0" applyFont="1" applyBorder="1" applyAlignment="1">
      <alignment vertical="center" wrapText="1"/>
    </xf>
    <xf numFmtId="0" fontId="25" fillId="0" borderId="16" xfId="0" applyFont="1" applyBorder="1" applyAlignment="1">
      <alignment vertical="center" wrapText="1"/>
    </xf>
    <xf numFmtId="0" fontId="11" fillId="0" borderId="16" xfId="0" applyFont="1" applyBorder="1" applyAlignment="1">
      <alignment vertical="center" wrapText="1"/>
    </xf>
    <xf numFmtId="0" fontId="2" fillId="0" borderId="16" xfId="0" applyFont="1" applyBorder="1" applyAlignment="1">
      <alignment vertical="center" wrapText="1"/>
    </xf>
    <xf numFmtId="0" fontId="38" fillId="6" borderId="24" xfId="0" applyFont="1" applyFill="1" applyBorder="1" applyAlignment="1">
      <alignment vertical="center"/>
    </xf>
    <xf numFmtId="0" fontId="4" fillId="0" borderId="13" xfId="0" applyFont="1" applyFill="1" applyBorder="1" applyAlignment="1">
      <alignment horizontal="center" vertical="center" wrapText="1" shrinkToFit="1"/>
    </xf>
    <xf numFmtId="0" fontId="4" fillId="2" borderId="56" xfId="0" quotePrefix="1" applyFont="1" applyFill="1" applyBorder="1" applyAlignment="1">
      <alignment vertical="center" wrapText="1"/>
    </xf>
    <xf numFmtId="0" fontId="28" fillId="0" borderId="54" xfId="0" applyFont="1" applyBorder="1" applyAlignment="1">
      <alignment horizontal="left" vertical="center" wrapText="1"/>
    </xf>
    <xf numFmtId="0" fontId="23" fillId="0" borderId="53" xfId="0" applyFont="1" applyBorder="1" applyAlignment="1">
      <alignment horizontal="left" vertical="center" wrapText="1"/>
    </xf>
    <xf numFmtId="49" fontId="30" fillId="0" borderId="53" xfId="0" applyNumberFormat="1" applyFont="1" applyBorder="1" applyAlignment="1">
      <alignment horizontal="center" vertical="center"/>
    </xf>
    <xf numFmtId="49" fontId="38" fillId="0" borderId="55" xfId="0" applyNumberFormat="1" applyFont="1" applyBorder="1" applyAlignment="1">
      <alignment horizontal="center" vertical="center" wrapText="1"/>
    </xf>
    <xf numFmtId="176" fontId="33" fillId="5" borderId="56" xfId="0" applyNumberFormat="1" applyFont="1" applyFill="1" applyBorder="1" applyAlignment="1">
      <alignment horizontal="center" vertical="center"/>
    </xf>
    <xf numFmtId="0" fontId="28" fillId="5" borderId="57" xfId="0" applyFont="1" applyFill="1" applyBorder="1" applyAlignment="1">
      <alignment horizontal="center" vertical="center"/>
    </xf>
    <xf numFmtId="0" fontId="28" fillId="5" borderId="54" xfId="0" applyFont="1" applyFill="1" applyBorder="1" applyAlignment="1">
      <alignment horizontal="center" vertical="center"/>
    </xf>
    <xf numFmtId="0" fontId="28"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28" fillId="5" borderId="58" xfId="0" applyFont="1" applyFill="1" applyBorder="1" applyAlignment="1">
      <alignment horizontal="center" vertical="center"/>
    </xf>
    <xf numFmtId="176" fontId="28" fillId="5" borderId="59" xfId="0" applyNumberFormat="1" applyFont="1" applyFill="1" applyBorder="1" applyAlignment="1">
      <alignment horizontal="center" vertical="center"/>
    </xf>
    <xf numFmtId="0" fontId="28" fillId="5" borderId="58" xfId="0" applyFont="1" applyFill="1" applyBorder="1" applyAlignment="1">
      <alignment horizontal="right" vertical="center"/>
    </xf>
    <xf numFmtId="0" fontId="30" fillId="5" borderId="54" xfId="0" applyFont="1" applyFill="1" applyBorder="1" applyAlignment="1">
      <alignment horizontal="left" vertical="center"/>
    </xf>
    <xf numFmtId="0" fontId="28" fillId="4" borderId="56" xfId="0" applyFont="1" applyFill="1" applyBorder="1" applyAlignment="1">
      <alignment horizontal="center" vertical="center"/>
    </xf>
    <xf numFmtId="0" fontId="28" fillId="0" borderId="54" xfId="0" applyFont="1" applyBorder="1" applyAlignment="1">
      <alignment horizontal="center" vertical="center"/>
    </xf>
    <xf numFmtId="0" fontId="28" fillId="0" borderId="58" xfId="0" applyFont="1" applyFill="1" applyBorder="1" applyAlignment="1">
      <alignment horizontal="center" vertical="center"/>
    </xf>
    <xf numFmtId="0" fontId="30" fillId="0" borderId="54" xfId="0" applyFont="1" applyFill="1" applyBorder="1" applyAlignment="1">
      <alignment horizontal="center" vertical="center"/>
    </xf>
    <xf numFmtId="176" fontId="28" fillId="0" borderId="59" xfId="0" applyNumberFormat="1" applyFont="1" applyBorder="1" applyAlignment="1">
      <alignment horizontal="center" vertical="center"/>
    </xf>
    <xf numFmtId="176" fontId="34" fillId="5" borderId="56" xfId="0" applyNumberFormat="1" applyFont="1" applyFill="1" applyBorder="1" applyAlignment="1">
      <alignment horizontal="center" vertical="center"/>
    </xf>
    <xf numFmtId="176" fontId="34" fillId="5" borderId="54" xfId="0" applyNumberFormat="1" applyFont="1" applyFill="1" applyBorder="1" applyAlignment="1">
      <alignment horizontal="center" vertical="center"/>
    </xf>
    <xf numFmtId="176" fontId="6" fillId="5" borderId="54" xfId="0" applyNumberFormat="1" applyFont="1" applyFill="1" applyBorder="1" applyAlignment="1">
      <alignment horizontal="center" vertical="center"/>
    </xf>
    <xf numFmtId="176" fontId="6" fillId="5" borderId="59" xfId="0" applyNumberFormat="1" applyFont="1" applyFill="1" applyBorder="1" applyAlignment="1">
      <alignment horizontal="center" vertical="center"/>
    </xf>
    <xf numFmtId="176" fontId="34" fillId="0" borderId="56" xfId="0" applyNumberFormat="1" applyFont="1" applyBorder="1" applyAlignment="1">
      <alignment horizontal="center" vertical="center"/>
    </xf>
    <xf numFmtId="176" fontId="34" fillId="0" borderId="54" xfId="0" applyNumberFormat="1" applyFont="1" applyBorder="1" applyAlignment="1">
      <alignment horizontal="center" vertical="center"/>
    </xf>
    <xf numFmtId="176" fontId="6" fillId="0" borderId="54" xfId="0" applyNumberFormat="1" applyFont="1" applyBorder="1" applyAlignment="1">
      <alignment horizontal="center" vertical="center"/>
    </xf>
    <xf numFmtId="176" fontId="6" fillId="0" borderId="59" xfId="0" applyNumberFormat="1" applyFont="1" applyBorder="1" applyAlignment="1">
      <alignment horizontal="center" vertical="center"/>
    </xf>
    <xf numFmtId="0" fontId="4" fillId="0" borderId="60" xfId="0" applyFont="1" applyBorder="1" applyAlignment="1">
      <alignment vertical="center" wrapText="1"/>
    </xf>
    <xf numFmtId="0" fontId="44" fillId="0" borderId="35" xfId="0" applyFont="1" applyFill="1" applyBorder="1" applyAlignment="1">
      <alignment vertical="center" wrapText="1"/>
    </xf>
    <xf numFmtId="0" fontId="9" fillId="0" borderId="36" xfId="0" applyFont="1" applyFill="1" applyBorder="1" applyAlignment="1">
      <alignment horizontal="left" vertical="center" wrapText="1" shrinkToFit="1"/>
    </xf>
    <xf numFmtId="0" fontId="9" fillId="0" borderId="36" xfId="0" applyFont="1" applyFill="1" applyBorder="1" applyAlignment="1">
      <alignment horizontal="left" vertical="center" wrapText="1"/>
    </xf>
    <xf numFmtId="0" fontId="8" fillId="0" borderId="0" xfId="1" applyAlignment="1" applyProtection="1">
      <alignment horizontal="left" vertical="center" wrapText="1" shrinkToFit="1"/>
    </xf>
    <xf numFmtId="0" fontId="45" fillId="0" borderId="0" xfId="1" applyFont="1" applyAlignment="1" applyProtection="1">
      <alignment horizontal="left" vertical="center" wrapText="1" shrinkToFit="1"/>
    </xf>
    <xf numFmtId="0" fontId="46" fillId="0" borderId="0" xfId="1" applyFont="1" applyAlignment="1" applyProtection="1">
      <alignment horizontal="left" vertical="center" wrapText="1" shrinkToFit="1"/>
    </xf>
    <xf numFmtId="0" fontId="4" fillId="0" borderId="30" xfId="0" applyFont="1" applyFill="1" applyBorder="1" applyAlignment="1">
      <alignment horizontal="left" vertical="center" wrapText="1" shrinkToFit="1"/>
    </xf>
    <xf numFmtId="0" fontId="4" fillId="0" borderId="31" xfId="0" applyFont="1" applyFill="1" applyBorder="1" applyAlignment="1">
      <alignment horizontal="left" vertical="center" wrapText="1" shrinkToFit="1"/>
    </xf>
    <xf numFmtId="49" fontId="4" fillId="0" borderId="30" xfId="0" applyNumberFormat="1" applyFont="1" applyFill="1" applyBorder="1" applyAlignment="1">
      <alignment horizontal="left" vertical="center" wrapText="1" shrinkToFit="1"/>
    </xf>
    <xf numFmtId="49" fontId="4" fillId="0" borderId="31" xfId="0" applyNumberFormat="1" applyFont="1" applyFill="1" applyBorder="1" applyAlignment="1">
      <alignment horizontal="left" vertical="center" wrapText="1" shrinkToFit="1"/>
    </xf>
    <xf numFmtId="0" fontId="38" fillId="0" borderId="30" xfId="0" applyFont="1" applyFill="1" applyBorder="1" applyAlignment="1">
      <alignment horizontal="left" vertical="center" wrapText="1" shrinkToFit="1"/>
    </xf>
    <xf numFmtId="0" fontId="9" fillId="0" borderId="15" xfId="0" applyFont="1" applyFill="1" applyBorder="1" applyAlignment="1">
      <alignment horizontal="center" vertical="center" wrapText="1"/>
    </xf>
    <xf numFmtId="176" fontId="34" fillId="0" borderId="21" xfId="0" applyNumberFormat="1" applyFont="1" applyFill="1" applyBorder="1" applyAlignment="1">
      <alignment horizontal="center" vertical="center"/>
    </xf>
    <xf numFmtId="0" fontId="32" fillId="0" borderId="0" xfId="0" applyFont="1" applyAlignment="1">
      <alignment horizontal="center" vertical="center"/>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0" borderId="22"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13" borderId="27" xfId="0" applyFont="1" applyFill="1" applyBorder="1" applyAlignment="1">
      <alignment horizontal="center" vertical="center" textRotation="255" wrapText="1"/>
    </xf>
    <xf numFmtId="0" fontId="0" fillId="13" borderId="28" xfId="0" applyFont="1" applyFill="1" applyBorder="1" applyAlignment="1">
      <alignment horizontal="center" vertical="center" textRotation="255" wrapText="1"/>
    </xf>
    <xf numFmtId="0" fontId="0" fillId="13" borderId="29" xfId="0" applyFont="1" applyFill="1" applyBorder="1" applyAlignment="1">
      <alignment horizontal="center" vertical="center" textRotation="255" wrapText="1"/>
    </xf>
    <xf numFmtId="0" fontId="0" fillId="13" borderId="32" xfId="0" applyFont="1" applyFill="1" applyBorder="1" applyAlignment="1">
      <alignment horizontal="center" vertical="center" textRotation="255" wrapText="1"/>
    </xf>
    <xf numFmtId="0" fontId="0" fillId="13" borderId="33" xfId="0" applyFont="1" applyFill="1" applyBorder="1" applyAlignment="1">
      <alignment horizontal="center" vertical="center" textRotation="255" wrapText="1"/>
    </xf>
    <xf numFmtId="0" fontId="0" fillId="13" borderId="34" xfId="0" applyFont="1" applyFill="1" applyBorder="1" applyAlignment="1">
      <alignment horizontal="center" vertical="center" textRotation="255" wrapText="1"/>
    </xf>
    <xf numFmtId="49" fontId="0" fillId="13" borderId="32" xfId="0" applyNumberFormat="1" applyFont="1" applyFill="1" applyBorder="1" applyAlignment="1">
      <alignment horizontal="center" vertical="center" textRotation="255" wrapText="1"/>
    </xf>
    <xf numFmtId="49" fontId="0" fillId="13" borderId="33" xfId="0" applyNumberFormat="1" applyFont="1" applyFill="1" applyBorder="1" applyAlignment="1">
      <alignment horizontal="center" vertical="center" textRotation="255" wrapText="1"/>
    </xf>
    <xf numFmtId="49" fontId="0" fillId="13" borderId="34" xfId="0" applyNumberFormat="1" applyFont="1" applyFill="1" applyBorder="1" applyAlignment="1">
      <alignment horizontal="center" vertical="center" textRotation="255" wrapText="1"/>
    </xf>
    <xf numFmtId="0" fontId="0" fillId="4" borderId="20" xfId="0" applyFont="1" applyFill="1" applyBorder="1" applyAlignment="1">
      <alignment horizontal="center" vertical="center" textRotation="255" wrapText="1"/>
    </xf>
    <xf numFmtId="0" fontId="0" fillId="4" borderId="21" xfId="0" applyFont="1" applyFill="1" applyBorder="1" applyAlignment="1">
      <alignment horizontal="center" vertical="center" textRotation="255" wrapText="1"/>
    </xf>
    <xf numFmtId="0" fontId="0" fillId="4" borderId="38" xfId="0" applyFont="1" applyFill="1" applyBorder="1" applyAlignment="1">
      <alignment horizontal="center" vertical="center" textRotation="255" wrapText="1"/>
    </xf>
    <xf numFmtId="0" fontId="0" fillId="4" borderId="30"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4" borderId="20" xfId="0" applyFont="1" applyFill="1" applyBorder="1" applyAlignment="1">
      <alignment horizontal="center" vertical="center" wrapText="1"/>
    </xf>
    <xf numFmtId="176" fontId="0" fillId="9" borderId="42" xfId="0" applyNumberFormat="1" applyFont="1" applyFill="1" applyBorder="1" applyAlignment="1">
      <alignment horizontal="center" vertical="center" textRotation="255" wrapText="1"/>
    </xf>
    <xf numFmtId="176" fontId="0" fillId="9" borderId="34" xfId="0" applyNumberFormat="1" applyFont="1" applyFill="1" applyBorder="1" applyAlignment="1">
      <alignment horizontal="center" vertical="center" textRotation="255" wrapText="1"/>
    </xf>
    <xf numFmtId="176" fontId="0" fillId="9" borderId="1" xfId="0" applyNumberFormat="1" applyFont="1" applyFill="1" applyBorder="1" applyAlignment="1">
      <alignment horizontal="center" vertical="center" textRotation="255" wrapText="1"/>
    </xf>
    <xf numFmtId="176" fontId="0" fillId="9" borderId="13" xfId="0" applyNumberFormat="1" applyFont="1" applyFill="1" applyBorder="1" applyAlignment="1">
      <alignment horizontal="center" vertical="center" textRotation="255" wrapText="1"/>
    </xf>
    <xf numFmtId="0" fontId="0" fillId="11" borderId="4" xfId="0" applyFont="1" applyFill="1" applyBorder="1" applyAlignment="1">
      <alignment horizontal="center" vertical="center"/>
    </xf>
    <xf numFmtId="0" fontId="0" fillId="11" borderId="5" xfId="0" applyFont="1" applyFill="1" applyBorder="1" applyAlignment="1">
      <alignment horizontal="center" vertical="center"/>
    </xf>
    <xf numFmtId="0" fontId="0" fillId="11" borderId="6" xfId="0" applyFont="1" applyFill="1" applyBorder="1" applyAlignment="1">
      <alignment horizontal="center" vertical="center"/>
    </xf>
    <xf numFmtId="176" fontId="0" fillId="9" borderId="38" xfId="0" applyNumberFormat="1" applyFont="1" applyFill="1" applyBorder="1" applyAlignment="1">
      <alignment horizontal="center" vertical="center" textRotation="255" wrapText="1"/>
    </xf>
    <xf numFmtId="176" fontId="0" fillId="9" borderId="29" xfId="0" applyNumberFormat="1" applyFont="1" applyFill="1" applyBorder="1" applyAlignment="1">
      <alignment horizontal="center" vertical="center" textRotation="255" wrapText="1"/>
    </xf>
    <xf numFmtId="0" fontId="14" fillId="12" borderId="7" xfId="1" applyFont="1" applyFill="1" applyBorder="1" applyAlignment="1" applyProtection="1">
      <alignment horizontal="center" vertical="center"/>
    </xf>
    <xf numFmtId="0" fontId="14" fillId="12" borderId="8" xfId="1" applyFont="1" applyFill="1" applyBorder="1" applyAlignment="1" applyProtection="1">
      <alignment horizontal="center" vertical="center"/>
    </xf>
    <xf numFmtId="0" fontId="14" fillId="12" borderId="9" xfId="1" applyFont="1" applyFill="1" applyBorder="1" applyAlignment="1" applyProtection="1">
      <alignment horizontal="center" vertical="center"/>
    </xf>
    <xf numFmtId="0" fontId="41" fillId="15" borderId="11" xfId="0" applyFont="1" applyFill="1" applyBorder="1" applyAlignment="1">
      <alignment horizontal="center" vertical="center" wrapText="1"/>
    </xf>
    <xf numFmtId="0" fontId="41" fillId="15" borderId="43" xfId="0" applyFont="1" applyFill="1" applyBorder="1" applyAlignment="1">
      <alignment horizontal="center" vertical="center"/>
    </xf>
    <xf numFmtId="0" fontId="41" fillId="15" borderId="12" xfId="0" applyFont="1" applyFill="1" applyBorder="1" applyAlignment="1">
      <alignment horizontal="center" vertical="center"/>
    </xf>
    <xf numFmtId="176" fontId="41" fillId="14" borderId="10" xfId="0" applyNumberFormat="1" applyFont="1" applyFill="1" applyBorder="1" applyAlignment="1">
      <alignment horizontal="center" vertical="center" wrapText="1"/>
    </xf>
    <xf numFmtId="176" fontId="37" fillId="0" borderId="17" xfId="0" applyNumberFormat="1" applyFont="1" applyBorder="1" applyAlignment="1">
      <alignment horizontal="center" vertical="center"/>
    </xf>
    <xf numFmtId="176" fontId="37" fillId="0" borderId="18" xfId="0" applyNumberFormat="1" applyFont="1" applyBorder="1" applyAlignment="1">
      <alignment horizontal="center" vertical="center"/>
    </xf>
    <xf numFmtId="0" fontId="0" fillId="13" borderId="12" xfId="0" applyFont="1" applyFill="1" applyBorder="1" applyAlignment="1">
      <alignment horizontal="center" vertical="center" textRotation="255" wrapText="1"/>
    </xf>
    <xf numFmtId="0" fontId="0" fillId="13" borderId="14" xfId="0" applyFont="1" applyFill="1" applyBorder="1" applyAlignment="1">
      <alignment horizontal="center" vertical="center" textRotation="255" wrapText="1"/>
    </xf>
    <xf numFmtId="0" fontId="0" fillId="13" borderId="13" xfId="0" applyFont="1" applyFill="1" applyBorder="1" applyAlignment="1">
      <alignment horizontal="center" vertical="center" textRotation="255" wrapText="1"/>
    </xf>
    <xf numFmtId="0" fontId="4" fillId="4" borderId="39" xfId="0" applyFont="1" applyFill="1" applyBorder="1" applyAlignment="1">
      <alignment horizontal="center" vertical="center" textRotation="255" wrapText="1"/>
    </xf>
    <xf numFmtId="0" fontId="4" fillId="4" borderId="40" xfId="0" applyFont="1" applyFill="1" applyBorder="1" applyAlignment="1">
      <alignment horizontal="center" vertical="center" textRotation="255" wrapText="1"/>
    </xf>
    <xf numFmtId="0" fontId="0" fillId="4" borderId="1" xfId="0" applyFont="1" applyFill="1" applyBorder="1" applyAlignment="1">
      <alignment horizontal="center" vertical="center" textRotation="255" wrapText="1"/>
    </xf>
    <xf numFmtId="0" fontId="0" fillId="4" borderId="2"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13" borderId="27" xfId="0" applyFont="1" applyFill="1" applyBorder="1" applyAlignment="1">
      <alignment horizontal="center" vertical="center" textRotation="255"/>
    </xf>
    <xf numFmtId="0" fontId="0" fillId="13" borderId="29"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33" fillId="15" borderId="10" xfId="0" applyFont="1" applyFill="1" applyBorder="1" applyAlignment="1">
      <alignment horizontal="center" vertical="center" wrapText="1"/>
    </xf>
    <xf numFmtId="0" fontId="33" fillId="15" borderId="10" xfId="0" applyFont="1" applyFill="1" applyBorder="1" applyAlignment="1">
      <alignment horizontal="center" vertical="center"/>
    </xf>
    <xf numFmtId="0" fontId="0" fillId="13" borderId="50" xfId="0" applyFont="1" applyFill="1" applyBorder="1" applyAlignment="1">
      <alignment horizontal="center" vertical="center" textRotation="255" wrapText="1"/>
    </xf>
    <xf numFmtId="0" fontId="0" fillId="13" borderId="51" xfId="0" applyFont="1" applyFill="1" applyBorder="1" applyAlignment="1">
      <alignment horizontal="center" vertical="center" textRotation="255" wrapText="1"/>
    </xf>
    <xf numFmtId="49" fontId="0" fillId="13" borderId="49" xfId="0" applyNumberFormat="1" applyFont="1" applyFill="1" applyBorder="1" applyAlignment="1">
      <alignment horizontal="center" vertical="center" textRotation="255" wrapText="1"/>
    </xf>
    <xf numFmtId="49" fontId="0" fillId="13" borderId="19" xfId="0" applyNumberFormat="1" applyFont="1" applyFill="1" applyBorder="1" applyAlignment="1">
      <alignment horizontal="center" vertical="center" textRotation="255" wrapText="1"/>
    </xf>
    <xf numFmtId="0" fontId="0" fillId="13" borderId="49" xfId="0" applyFont="1" applyFill="1" applyBorder="1" applyAlignment="1">
      <alignment horizontal="center" vertical="center" textRotation="255" wrapText="1"/>
    </xf>
    <xf numFmtId="0" fontId="0" fillId="13" borderId="19" xfId="0" applyFont="1" applyFill="1" applyBorder="1" applyAlignment="1">
      <alignment horizontal="center" vertical="center" textRotation="255"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182"/>
  <sheetViews>
    <sheetView showGridLines="0" showRowColHeaders="0" tabSelected="1" zoomScaleNormal="100" workbookViewId="0">
      <pane ySplit="3" topLeftCell="A4" activePane="bottomLeft" state="frozen"/>
      <selection pane="bottomLeft" activeCell="B1" sqref="B1:E1"/>
    </sheetView>
  </sheetViews>
  <sheetFormatPr defaultColWidth="0" defaultRowHeight="13.8" zeroHeight="1" x14ac:dyDescent="0.2"/>
  <cols>
    <col min="1" max="1" width="1.109375" style="7" customWidth="1"/>
    <col min="2" max="2" width="12.21875" style="11" customWidth="1"/>
    <col min="3" max="3" width="25.5546875" style="11" customWidth="1"/>
    <col min="4" max="4" width="8.33203125" style="15" customWidth="1"/>
    <col min="5" max="5" width="15.5546875" style="11" customWidth="1"/>
    <col min="6" max="6" width="1.109375" style="7" customWidth="1"/>
    <col min="7" max="16384" width="0" style="7" hidden="1"/>
  </cols>
  <sheetData>
    <row r="1" spans="2:5" ht="18" x14ac:dyDescent="0.2">
      <c r="B1" s="354" t="s">
        <v>127</v>
      </c>
      <c r="C1" s="354"/>
      <c r="D1" s="354"/>
      <c r="E1" s="354"/>
    </row>
    <row r="2" spans="2:5" ht="6" customHeight="1" x14ac:dyDescent="0.2"/>
    <row r="3" spans="2:5" x14ac:dyDescent="0.2">
      <c r="B3" s="10" t="s">
        <v>128</v>
      </c>
      <c r="C3" s="9" t="s">
        <v>160</v>
      </c>
      <c r="D3" s="16" t="s">
        <v>144</v>
      </c>
      <c r="E3" s="9" t="s">
        <v>143</v>
      </c>
    </row>
    <row r="4" spans="2:5" x14ac:dyDescent="0.2">
      <c r="B4" s="11" t="s">
        <v>173</v>
      </c>
      <c r="C4" s="12" t="str">
        <f>HYPERLINK("#2009年度以降の試験結果一覧!D"&amp;MATCH("エアグルーヴ*",'2009年度以降の試験結果一覧'!D:D,0),"エアグルーヴ")</f>
        <v>エアグルーヴ</v>
      </c>
      <c r="D4" s="15" t="s">
        <v>167</v>
      </c>
      <c r="E4" s="14" t="s">
        <v>146</v>
      </c>
    </row>
    <row r="5" spans="2:5" x14ac:dyDescent="0.2">
      <c r="B5" s="11" t="s">
        <v>136</v>
      </c>
      <c r="C5" s="12" t="str">
        <f>HYPERLINK("#2009年度以降の試験結果一覧!D"&amp;MATCH("クルリラ [ISO-FIX固定]",'2009年度以降の試験結果一覧'!D:D,0),"クルリラ　[ISO-FIX固定]")</f>
        <v>クルリラ　[ISO-FIX固定]</v>
      </c>
      <c r="D5" s="20" t="s">
        <v>166</v>
      </c>
      <c r="E5" s="21" t="s">
        <v>153</v>
      </c>
    </row>
    <row r="6" spans="2:5" x14ac:dyDescent="0.2">
      <c r="B6" s="11" t="s">
        <v>136</v>
      </c>
      <c r="C6" s="12" t="str">
        <f>HYPERLINK("#2009年度以降の試験結果一覧!D"&amp;MATCH("クルリラ [ベルト固定]",'2009年度以降の試験結果一覧'!D:D,0),"クルリラ　[ベルト固定]")</f>
        <v>クルリラ　[ベルト固定]</v>
      </c>
      <c r="D6" s="20" t="s">
        <v>166</v>
      </c>
      <c r="E6" s="21" t="s">
        <v>153</v>
      </c>
    </row>
    <row r="7" spans="2:5" x14ac:dyDescent="0.2">
      <c r="B7" s="11" t="s">
        <v>136</v>
      </c>
      <c r="C7" s="12" t="str">
        <f>HYPERLINK("#2009年度以降の試験結果一覧!D"&amp;MATCH("クルリラ ビッテ エックス*",'2009年度以降の試験結果一覧'!D:D,0),"クルリラ ビッテ エックス")</f>
        <v>クルリラ ビッテ エックス</v>
      </c>
      <c r="D7" s="19" t="s">
        <v>145</v>
      </c>
      <c r="E7" s="21" t="s">
        <v>153</v>
      </c>
    </row>
    <row r="8" spans="2:5" x14ac:dyDescent="0.2">
      <c r="B8" s="11" t="s">
        <v>136</v>
      </c>
      <c r="C8" s="12" t="str">
        <f>HYPERLINK("#2009年度以降の試験結果一覧!D"&amp;MATCH("クルリラ プラス 360°セーフティー*",'2009年度以降の試験結果一覧'!D:D,0),"クルリラ プラス 360°セーフティー")</f>
        <v>クルリラ プラス 360°セーフティー</v>
      </c>
      <c r="D8" s="19" t="s">
        <v>145</v>
      </c>
      <c r="E8" s="21" t="s">
        <v>153</v>
      </c>
    </row>
    <row r="9" spans="2:5" x14ac:dyDescent="0.2">
      <c r="B9" s="11" t="s">
        <v>136</v>
      </c>
      <c r="C9" s="12" t="str">
        <f>HYPERLINK("#2009年度以降の試験結果一覧!D"&amp;MATCH("クルリラ プロテクト",'2009年度以降の試験結果一覧'!D:D,0),"クルリラ プロテクト")</f>
        <v>クルリラ プロテクト</v>
      </c>
      <c r="D9" s="19" t="s">
        <v>145</v>
      </c>
      <c r="E9" s="21" t="s">
        <v>153</v>
      </c>
    </row>
    <row r="10" spans="2:5" x14ac:dyDescent="0.2">
      <c r="B10" s="11" t="s">
        <v>136</v>
      </c>
      <c r="C10" s="12" t="str">
        <f>HYPERLINK("#2009年度以降の試験結果一覧!D"&amp;MATCH("*G-FIX [ISO-FIX固定]",'2009年度以降の試験結果一覧'!D:D,0),"グレコ・G-FIX　[ISO-FIX固定]")</f>
        <v>グレコ・G-FIX　[ISO-FIX固定]</v>
      </c>
      <c r="D10" s="20" t="s">
        <v>166</v>
      </c>
      <c r="E10" s="21" t="s">
        <v>153</v>
      </c>
    </row>
    <row r="11" spans="2:5" x14ac:dyDescent="0.2">
      <c r="B11" s="11" t="s">
        <v>136</v>
      </c>
      <c r="C11" s="12" t="str">
        <f>HYPERLINK("#2009年度以降の試験結果一覧!D"&amp;MATCH("*G-FIX [ベルト固定]*",'2009年度以降の試験結果一覧'!D:D,0),"グレコ・G-FIX　[ベルト固定]")</f>
        <v>グレコ・G-FIX　[ベルト固定]</v>
      </c>
      <c r="D11" s="20" t="s">
        <v>166</v>
      </c>
      <c r="E11" s="21" t="s">
        <v>153</v>
      </c>
    </row>
    <row r="12" spans="2:5" x14ac:dyDescent="0.2">
      <c r="B12" s="11" t="s">
        <v>136</v>
      </c>
      <c r="C12" s="12" t="str">
        <f>HYPERLINK("#2009年度以降の試験結果一覧!D"&amp;MATCH("グレコ・GT*",'2009年度以降の試験結果一覧'!D:D,0),"グレコ・GT")</f>
        <v>グレコ・GT</v>
      </c>
      <c r="D12" s="15" t="s">
        <v>167</v>
      </c>
      <c r="E12" s="21" t="s">
        <v>153</v>
      </c>
    </row>
    <row r="13" spans="2:5" x14ac:dyDescent="0.2">
      <c r="B13" s="11" t="s">
        <v>136</v>
      </c>
      <c r="C13" s="12" t="str">
        <f>HYPERLINK("#2009年度以降の試験結果一覧!D"&amp;MATCH("*マイルストーン*",'2009年度以降の試験結果一覧'!D:D,0),"グレコ・マイルストーン")</f>
        <v>グレコ・マイルストーン</v>
      </c>
      <c r="D13" s="15" t="s">
        <v>167</v>
      </c>
      <c r="E13" s="21" t="s">
        <v>153</v>
      </c>
    </row>
    <row r="14" spans="2:5" x14ac:dyDescent="0.2">
      <c r="B14" s="11" t="s">
        <v>136</v>
      </c>
      <c r="C14" s="12" t="str">
        <f>HYPERLINK("#2008年度以前の試験結果一覧!D"&amp;MATCH("*ムービングサポート*",'2008年度以前の試験結果一覧'!D:D,0),"チャイルド&amp;ジュニアシートムービングサポート")</f>
        <v>チャイルド&amp;ジュニアシートムービングサポート</v>
      </c>
      <c r="D14" s="15" t="s">
        <v>152</v>
      </c>
      <c r="E14" s="14" t="s">
        <v>146</v>
      </c>
    </row>
    <row r="15" spans="2:5" ht="18" x14ac:dyDescent="0.2">
      <c r="B15" s="11" t="s">
        <v>136</v>
      </c>
      <c r="C15" s="345" t="str">
        <f t="array" ref="C15">HYPERLINK("#2009年度以降の試験結果一覧!D"&amp;MATCH("フラディア グロウ ISOFIX*"&amp;17,'2009年度以降の試験結果一覧'!D:D&amp;'2009年度以降の試験結果一覧'!F:F,0),"ディアターン プラス ISOFIX(試験:ﾌﾗﾃﾞｨｱｸﾞﾛｳISOFIX)")</f>
        <v>ディアターン プラス ISOFIX(試験:ﾌﾗﾃﾞｨｱｸﾞﾛｳISOFIX)</v>
      </c>
      <c r="D15" s="19" t="s">
        <v>145</v>
      </c>
      <c r="E15" s="21" t="s">
        <v>153</v>
      </c>
    </row>
    <row r="16" spans="2:5" x14ac:dyDescent="0.2">
      <c r="B16" s="11" t="s">
        <v>136</v>
      </c>
      <c r="C16" s="12" t="str">
        <f>HYPERLINK("#2008年度以前の試験結果一覧!D"&amp;MATCH("*イージーターン６００*",'2008年度以前の試験結果一覧'!D:D,0),"ニューボーンベッドイージーターン600")</f>
        <v>ニューボーンベッドイージーターン600</v>
      </c>
      <c r="D16" s="15" t="s">
        <v>152</v>
      </c>
      <c r="E16" s="21" t="s">
        <v>153</v>
      </c>
    </row>
    <row r="17" spans="2:6" ht="20.399999999999999" x14ac:dyDescent="0.2">
      <c r="B17" s="11" t="s">
        <v>136</v>
      </c>
      <c r="C17" s="344" t="str">
        <f>HYPERLINK("#2008年度以前の試験結果一覧!D"&amp;MATCH("*サーモ１０００*",'2008年度以前の試験結果一覧'!D:D,0),"ニューボーンベッドイージーターンWエアーサーモ1000")</f>
        <v>ニューボーンベッドイージーターンWエアーサーモ1000</v>
      </c>
      <c r="D17" s="15" t="s">
        <v>152</v>
      </c>
      <c r="E17" s="21" t="s">
        <v>153</v>
      </c>
    </row>
    <row r="18" spans="2:6" x14ac:dyDescent="0.2">
      <c r="B18" s="11" t="s">
        <v>136</v>
      </c>
      <c r="C18" s="12" t="str">
        <f>HYPERLINK("#2008年度以前の試験結果一覧!D"&amp;MATCH("*ワイド＆ロング*",'2008年度以前の試験結果一覧'!D:D,0),"ニューボーンベッドワイド＆ロング")</f>
        <v>ニューボーンベッドワイド＆ロング</v>
      </c>
      <c r="D18" s="15" t="s">
        <v>152</v>
      </c>
      <c r="E18" s="21" t="s">
        <v>153</v>
      </c>
      <c r="F18" s="8"/>
    </row>
    <row r="19" spans="2:6" x14ac:dyDescent="0.2">
      <c r="B19" s="11" t="s">
        <v>149</v>
      </c>
      <c r="C19" s="12" t="str">
        <f t="array" ref="C19">HYPERLINK("#2009年度以降の試験結果一覧!D"&amp;MATCH("フォームフィット*"&amp;18,'2009年度以降の試験結果一覧'!D:D&amp;'2009年度以降の試験結果一覧'!F:F,0),"フォームフィット")</f>
        <v>フォームフィット</v>
      </c>
      <c r="D19" s="19" t="s">
        <v>150</v>
      </c>
      <c r="E19" s="14" t="s">
        <v>146</v>
      </c>
    </row>
    <row r="20" spans="2:6" x14ac:dyDescent="0.2">
      <c r="B20" s="11" t="s">
        <v>136</v>
      </c>
      <c r="C20" s="18" t="str">
        <f t="array" ref="C20">HYPERLINK("#2009年度以降の試験結果一覧!D"&amp;MATCH("フォームフィット ISOFIX 360°セーフティー*",'2009年度以降の試験結果一覧'!D:D,0),"フォームフィット ISOFIX 360°セーフティー")</f>
        <v>フォームフィット ISOFIX 360°セーフティー</v>
      </c>
      <c r="D20" s="19" t="s">
        <v>145</v>
      </c>
      <c r="E20" s="14" t="s">
        <v>146</v>
      </c>
    </row>
    <row r="21" spans="2:6" ht="18" x14ac:dyDescent="0.2">
      <c r="B21" s="11" t="s">
        <v>136</v>
      </c>
      <c r="C21" s="346" t="str">
        <f t="array" ref="C21">HYPERLINK("#2009年度以降の試験結果一覧!D"&amp;MATCH("フォームフィット ISOFIX 360°セーフティー*",'2009年度以降の試験結果一覧'!D:D,0),"フォームフィット ISOFIX セーフティープラス(試験:ﾌｫｰﾑﾌｨｯﾄISOFIX360°ｾｰﾌﾃｨｰ)")</f>
        <v>フォームフィット ISOFIX セーフティープラス(試験:ﾌｫｰﾑﾌｨｯﾄISOFIX360°ｾｰﾌﾃｨｰ)</v>
      </c>
      <c r="D21" s="19" t="s">
        <v>145</v>
      </c>
      <c r="E21" s="14" t="s">
        <v>146</v>
      </c>
    </row>
    <row r="22" spans="2:6" x14ac:dyDescent="0.2">
      <c r="B22" s="11" t="s">
        <v>172</v>
      </c>
      <c r="C22" s="12" t="str">
        <f t="array" ref="C22">HYPERLINK("#2009年度以降の試験結果一覧!D"&amp;MATCH("*045087"&amp;"フラディア*",'2009年度以降の試験結果一覧'!C:C&amp;'2009年度以降の試験結果一覧'!D:D,0),"フラディア")</f>
        <v>フラディア</v>
      </c>
      <c r="D22" s="15" t="s">
        <v>167</v>
      </c>
      <c r="E22" s="21" t="s">
        <v>153</v>
      </c>
    </row>
    <row r="23" spans="2:6" x14ac:dyDescent="0.2">
      <c r="B23" s="11" t="s">
        <v>136</v>
      </c>
      <c r="C23" s="12" t="str">
        <f t="array" ref="C23">HYPERLINK("#2009年度以降の試験結果一覧!D"&amp;MATCH("フラディア グロウ*"&amp;16,'2009年度以降の試験結果一覧'!D:D&amp;'2009年度以降の試験結果一覧'!F:F,0),"フラディア グロウ")</f>
        <v>フラディア グロウ</v>
      </c>
      <c r="D23" s="15" t="s">
        <v>167</v>
      </c>
      <c r="E23" s="21" t="s">
        <v>153</v>
      </c>
    </row>
    <row r="24" spans="2:6" x14ac:dyDescent="0.2">
      <c r="B24" s="11" t="s">
        <v>147</v>
      </c>
      <c r="C24" s="12" t="str">
        <f t="array" ref="C24">HYPERLINK("#2009年度以降の試験結果一覧!D"&amp;MATCH("フラディア グロウ ISOFIX*"&amp;17,'2009年度以降の試験結果一覧'!D:D&amp;'2009年度以降の試験結果一覧'!F:F,0),"フラディア グロウ ISOFIX")</f>
        <v>フラディア グロウ ISOFIX</v>
      </c>
      <c r="D24" s="19" t="s">
        <v>148</v>
      </c>
      <c r="E24" s="21" t="s">
        <v>153</v>
      </c>
    </row>
    <row r="25" spans="2:6" x14ac:dyDescent="0.2">
      <c r="B25" s="11" t="s">
        <v>136</v>
      </c>
      <c r="C25" s="12" t="str">
        <f t="array" ref="C25">HYPERLINK("#2009年度以降の試験結果一覧!D"&amp;MATCH("フラディア グロウ ISOFIX 360°セーフティー*"&amp;19,'2009年度以降の試験結果一覧'!D:D&amp;'2009年度以降の試験結果一覧'!F:F,0),"フラディア グロウ ISOFIX 360°セーフティー")</f>
        <v>フラディア グロウ ISOFIX 360°セーフティー</v>
      </c>
      <c r="D25" s="19" t="s">
        <v>145</v>
      </c>
      <c r="E25" s="21" t="s">
        <v>153</v>
      </c>
    </row>
    <row r="26" spans="2:6" ht="18" x14ac:dyDescent="0.2">
      <c r="B26" s="11" t="s">
        <v>136</v>
      </c>
      <c r="C26" s="345" t="str">
        <f t="array" ref="C26">HYPERLINK("#2009年度以降の試験結果一覧!D"&amp;MATCH("フラディア グロウ ISOFIX 360°セーフティー*"&amp;19,'2009年度以降の試験結果一覧'!D:D&amp;'2009年度以降の試験結果一覧'!F:F,0),"フラディア グロウ ISOFIX セーフティープラス(試験:ﾌﾗﾃﾞｨｱｸﾞﾛｳISOFIX360°ｾｰﾌﾃｨ)")</f>
        <v>フラディア グロウ ISOFIX セーフティープラス(試験:ﾌﾗﾃﾞｨｱｸﾞﾛｳISOFIX360°ｾｰﾌﾃｨ)</v>
      </c>
      <c r="D26" s="19" t="s">
        <v>145</v>
      </c>
      <c r="E26" s="21" t="s">
        <v>153</v>
      </c>
    </row>
    <row r="27" spans="2:6" x14ac:dyDescent="0.2">
      <c r="B27" s="11" t="s">
        <v>136</v>
      </c>
      <c r="C27" s="12" t="str">
        <f>HYPERLINK("#2008年度以前の試験結果一覧!D"&amp;MATCH("ベッティーノ*",'2008年度以前の試験結果一覧'!D:D,0),"ベッティーノSTD")</f>
        <v>ベッティーノSTD</v>
      </c>
      <c r="D27" s="15" t="s">
        <v>152</v>
      </c>
      <c r="E27" s="21" t="s">
        <v>153</v>
      </c>
    </row>
    <row r="28" spans="2:6" x14ac:dyDescent="0.2">
      <c r="B28" s="11" t="s">
        <v>136</v>
      </c>
      <c r="C28" s="12" t="str">
        <f>HYPERLINK("#2008年度以前の試験結果一覧!D"&amp;MATCH("*Jターンサーモ*",'2008年度以前の試験結果一覧'!D:D,0),"マシュマロJターンサーモ")</f>
        <v>マシュマロJターンサーモ</v>
      </c>
      <c r="D28" s="15" t="s">
        <v>152</v>
      </c>
      <c r="E28" s="21" t="s">
        <v>153</v>
      </c>
    </row>
    <row r="29" spans="2:6" x14ac:dyDescent="0.2">
      <c r="B29" s="11" t="s">
        <v>136</v>
      </c>
      <c r="C29" s="12" t="str">
        <f>HYPERLINK("#2008年度以前の試験結果一覧!D"&amp;MATCH("*ネオサーモ*",'2008年度以前の試験結果一覧'!D:D,0),"マシュマロJターンネオサーモ")</f>
        <v>マシュマロJターンネオサーモ</v>
      </c>
      <c r="D29" s="15" t="s">
        <v>152</v>
      </c>
      <c r="E29" s="21" t="s">
        <v>153</v>
      </c>
    </row>
    <row r="30" spans="2:6" x14ac:dyDescent="0.2">
      <c r="B30" s="11" t="s">
        <v>136</v>
      </c>
      <c r="C30" s="12" t="str">
        <f>HYPERLINK("#2008年度以前の試験結果一覧!D"&amp;MATCH("*Ｊフィックスサーモ*",'2008年度以前の試験結果一覧'!D:D,0),"マシュマロJフィックスサーモ")</f>
        <v>マシュマロJフィックスサーモ</v>
      </c>
      <c r="D30" s="15" t="s">
        <v>152</v>
      </c>
      <c r="E30" s="21" t="s">
        <v>153</v>
      </c>
    </row>
    <row r="31" spans="2:6" x14ac:dyDescent="0.2">
      <c r="B31" s="11" t="s">
        <v>136</v>
      </c>
      <c r="C31" s="12" t="str">
        <f>HYPERLINK("#2008年度以前の試験結果一覧!D"&amp;MATCH("*エアーインパクトⅡ*",'2008年度以前の試験結果一覧'!D:D,0),"マシュマロエアーインパクトⅡ")</f>
        <v>マシュマロエアーインパクトⅡ</v>
      </c>
      <c r="D31" s="15" t="s">
        <v>152</v>
      </c>
      <c r="E31" s="14" t="s">
        <v>146</v>
      </c>
    </row>
    <row r="32" spans="2:6" x14ac:dyDescent="0.2">
      <c r="B32" s="11" t="s">
        <v>136</v>
      </c>
      <c r="C32" s="12" t="str">
        <f>HYPERLINK("#2008年度以前の試験結果一覧!D"&amp;MATCH("*エアー8 サポート*",'2008年度以前の試験結果一覧'!D:D,0),"マシュマロジュニアエアー8 サポート")</f>
        <v>マシュマロジュニアエアー8 サポート</v>
      </c>
      <c r="D32" s="15" t="s">
        <v>152</v>
      </c>
      <c r="E32" s="14" t="s">
        <v>146</v>
      </c>
    </row>
    <row r="33" spans="2:5" x14ac:dyDescent="0.2">
      <c r="B33" s="11" t="s">
        <v>136</v>
      </c>
      <c r="C33" s="12" t="str">
        <f>HYPERLINK("#2008年度以前の試験結果一覧!D"&amp;MATCH("*V シールド*",'2008年度以前の試験結果一覧'!D:D,0),"マシュマロフィッツV シールド")</f>
        <v>マシュマロフィッツV シールド</v>
      </c>
      <c r="D33" s="15" t="s">
        <v>152</v>
      </c>
      <c r="E33" s="14" t="s">
        <v>146</v>
      </c>
    </row>
    <row r="34" spans="2:5" x14ac:dyDescent="0.2">
      <c r="B34" s="11" t="s">
        <v>136</v>
      </c>
      <c r="C34" s="12" t="str">
        <f>HYPERLINK("#2008年度以前の試験結果一覧!D"&amp;MATCH("*Wサーモ*",'2008年度以前の試験結果一覧'!D:D,0),"マシュマロベッドWサーモ")</f>
        <v>マシュマロベッドWサーモ</v>
      </c>
      <c r="D34" s="15" t="s">
        <v>152</v>
      </c>
      <c r="E34" s="21" t="s">
        <v>153</v>
      </c>
    </row>
    <row r="35" spans="2:5" x14ac:dyDescent="0.2">
      <c r="B35" s="11" t="s">
        <v>136</v>
      </c>
      <c r="C35" s="12" t="str">
        <f>HYPERLINK("#2008年度以前の試験結果一覧!D"&amp;MATCH("マシュマロベッドグランデ*",'2008年度以前の試験結果一覧'!D:D,0),"マシュマロベッドグランデWサーモ750")</f>
        <v>マシュマロベッドグランデWサーモ750</v>
      </c>
      <c r="D35" s="15" t="s">
        <v>152</v>
      </c>
      <c r="E35" s="21" t="s">
        <v>153</v>
      </c>
    </row>
    <row r="36" spans="2:5" x14ac:dyDescent="0.2">
      <c r="B36" s="11" t="s">
        <v>136</v>
      </c>
      <c r="C36" s="12" t="str">
        <f>HYPERLINK("#2008年度以前の試験結果一覧!D"&amp;MATCH("*ユーロジュニア*",'2008年度以前の試験結果一覧'!D:D,0),"ユーロジュニア")</f>
        <v>ユーロジュニア</v>
      </c>
      <c r="D36" s="15" t="s">
        <v>152</v>
      </c>
      <c r="E36" s="14" t="s">
        <v>146</v>
      </c>
    </row>
    <row r="37" spans="2:5" x14ac:dyDescent="0.2">
      <c r="B37" s="11" t="s">
        <v>136</v>
      </c>
      <c r="C37" s="12" t="str">
        <f>HYPERLINK("#2009年度以降の試験結果一覧!D"&amp;MATCH("ユーロハーネス*",'2009年度以降の試験結果一覧'!D:D,0),"ユーロハーネス")</f>
        <v>ユーロハーネス</v>
      </c>
      <c r="D37" s="15" t="s">
        <v>152</v>
      </c>
      <c r="E37" s="14" t="s">
        <v>146</v>
      </c>
    </row>
    <row r="38" spans="2:5" x14ac:dyDescent="0.2">
      <c r="B38" s="11" t="s">
        <v>136</v>
      </c>
      <c r="C38" s="12" t="str">
        <f>HYPERLINK("#2008年度以前の試験結果一覧!D"&amp;MATCH("*EC820*",'2008年度以前の試験結果一覧'!D:D,0),"ユーロフィックス EC820")</f>
        <v>ユーロフィックス EC820</v>
      </c>
      <c r="D38" s="15" t="s">
        <v>152</v>
      </c>
      <c r="E38" s="21" t="s">
        <v>153</v>
      </c>
    </row>
    <row r="39" spans="2:5" x14ac:dyDescent="0.2">
      <c r="B39" s="11" t="s">
        <v>135</v>
      </c>
      <c r="C39" s="12" t="str">
        <f>HYPERLINK("#2008年度以前の試験結果一覧!D"&amp;MATCH("ディスカバリーベビーシート*",'2008年度以前の試験結果一覧'!D:D,0),"ディスカバリーベビーシート")</f>
        <v>ディスカバリーベビーシート</v>
      </c>
      <c r="D39" s="15" t="s">
        <v>152</v>
      </c>
      <c r="E39" s="164" t="s">
        <v>39</v>
      </c>
    </row>
    <row r="40" spans="2:5" x14ac:dyDescent="0.2">
      <c r="B40" s="11" t="s">
        <v>139</v>
      </c>
      <c r="C40" s="12" t="str">
        <f>HYPERLINK("#2008年度以前の試験結果一覧!D"&amp;MATCH("*パワーベスト*",'2008年度以前の試験結果一覧'!D:D,0),"パワーベスト")</f>
        <v>パワーベスト</v>
      </c>
      <c r="D40" s="15" t="s">
        <v>152</v>
      </c>
      <c r="E40" s="14" t="s">
        <v>146</v>
      </c>
    </row>
    <row r="41" spans="2:5" x14ac:dyDescent="0.2">
      <c r="B41" s="11" t="s">
        <v>162</v>
      </c>
      <c r="C41" s="12" t="str">
        <f>HYPERLINK("#2009年度以降の試験結果一覧!D"&amp;MATCH("*キュートフィックス*",'2009年度以降の試験結果一覧'!D:D,0),"エールベベ・キュートフィックス")</f>
        <v>エールベベ・キュートフィックス</v>
      </c>
      <c r="D41" s="19" t="s">
        <v>145</v>
      </c>
      <c r="E41" s="21" t="s">
        <v>153</v>
      </c>
    </row>
    <row r="42" spans="2:5" x14ac:dyDescent="0.2">
      <c r="B42" s="11" t="s">
        <v>162</v>
      </c>
      <c r="C42" s="12" t="str">
        <f>HYPERLINK("#2009年度以降の試験結果一覧!D"&amp;MATCH("*クルット3i*",'2009年度以降の試験結果一覧'!D:D,0),"エールベベ・クルット3i")</f>
        <v>エールベベ・クルット3i</v>
      </c>
      <c r="D42" s="19" t="s">
        <v>145</v>
      </c>
      <c r="E42" s="21" t="s">
        <v>153</v>
      </c>
    </row>
    <row r="43" spans="2:5" x14ac:dyDescent="0.2">
      <c r="B43" s="11" t="s">
        <v>162</v>
      </c>
      <c r="C43" s="12" t="str">
        <f>HYPERLINK("#2009年度以降の試験結果一覧!D"&amp;MATCH("*クルット3i*",'2009年度以降の試験結果一覧'!D:D,0),"エールベベ・クルット4i (試験:クルット3i)")</f>
        <v>エールベベ・クルット4i (試験:クルット3i)</v>
      </c>
      <c r="D43" s="19" t="s">
        <v>145</v>
      </c>
      <c r="E43" s="21" t="s">
        <v>153</v>
      </c>
    </row>
    <row r="44" spans="2:5" x14ac:dyDescent="0.2">
      <c r="B44" s="11" t="s">
        <v>133</v>
      </c>
      <c r="C44" s="12" t="str">
        <f>HYPERLINK("#2009年度以降の試験結果一覧!D"&amp;MATCH("*クルット4s*",'2009年度以降の試験結果一覧'!D:D,0),"エールベベ・クルット4s")</f>
        <v>エールベベ・クルット4s</v>
      </c>
      <c r="D44" s="15" t="s">
        <v>167</v>
      </c>
      <c r="E44" s="21" t="s">
        <v>153</v>
      </c>
    </row>
    <row r="45" spans="2:5" x14ac:dyDescent="0.2">
      <c r="B45" s="11" t="s">
        <v>133</v>
      </c>
      <c r="C45" s="12" t="str">
        <f>HYPERLINK("#2009年度以降の試験結果一覧!D"&amp;MATCH("*クルット3i*",'2009年度以降の試験結果一覧'!D:D,0),"エールベベ・クルット5i (試験:クルット3i)")</f>
        <v>エールベベ・クルット5i (試験:クルット3i)</v>
      </c>
      <c r="D45" s="19" t="s">
        <v>145</v>
      </c>
      <c r="E45" s="21" t="s">
        <v>153</v>
      </c>
    </row>
    <row r="46" spans="2:5" x14ac:dyDescent="0.2">
      <c r="B46" s="11" t="s">
        <v>133</v>
      </c>
      <c r="C46" s="12" t="str">
        <f>HYPERLINK("#2009年度以降の試験結果一覧!D"&amp;MATCH("*クルット4s*",'2009年度以降の試験結果一覧'!D:D,0),"エールベベ・クルット5s(試験:クルット4s)")</f>
        <v>エールベベ・クルット5s(試験:クルット4s)</v>
      </c>
      <c r="D46" s="15" t="s">
        <v>152</v>
      </c>
      <c r="E46" s="21" t="s">
        <v>153</v>
      </c>
    </row>
    <row r="47" spans="2:5" x14ac:dyDescent="0.2">
      <c r="B47" s="11" t="s">
        <v>133</v>
      </c>
      <c r="C47" s="12" t="str">
        <f>HYPERLINK("#2009年度以降の試験結果一覧!D"&amp;MATCH("*クルット3i*",'2009年度以降の試験結果一覧'!D:D,0),"エールベベ・クルット6i (試験:クルット3i)")</f>
        <v>エールベベ・クルット6i (試験:クルット3i)</v>
      </c>
      <c r="D47" s="19" t="s">
        <v>145</v>
      </c>
      <c r="E47" s="21" t="s">
        <v>153</v>
      </c>
    </row>
    <row r="48" spans="2:5" x14ac:dyDescent="0.2">
      <c r="B48" s="11" t="s">
        <v>133</v>
      </c>
      <c r="C48" s="12" t="str">
        <f>HYPERLINK("#2009年度以降の試験結果一覧!D"&amp;MATCH("*クルット3i*",'2009年度以降の試験結果一覧'!D:D,0),"エールベベ・クルット6i (試験:クルット3i)")</f>
        <v>エールベベ・クルット6i (試験:クルット3i)</v>
      </c>
      <c r="D48" s="19" t="s">
        <v>145</v>
      </c>
      <c r="E48" s="21" t="s">
        <v>153</v>
      </c>
    </row>
    <row r="49" spans="2:5" x14ac:dyDescent="0.2">
      <c r="B49" s="11" t="s">
        <v>156</v>
      </c>
      <c r="C49" s="12" t="str">
        <f>HYPERLINK("#2008年度以前の試験結果一覧!D"&amp;MATCH("エールベベ・くるっとEX*",'2008年度以前の試験結果一覧'!D:D,0),"エールベベ・くるっとEX")</f>
        <v>エールベベ・くるっとEX</v>
      </c>
      <c r="D49" s="15" t="s">
        <v>152</v>
      </c>
      <c r="E49" s="21" t="s">
        <v>153</v>
      </c>
    </row>
    <row r="50" spans="2:5" x14ac:dyDescent="0.2">
      <c r="B50" s="11" t="s">
        <v>133</v>
      </c>
      <c r="C50" s="12" t="str">
        <f>HYPERLINK("#2009年度以降の試験結果一覧!D"&amp;MATCH("*クルットＮＴ*",'2009年度以降の試験結果一覧'!D:D,0),"エールベベ・クルットNT")</f>
        <v>エールベベ・クルットNT</v>
      </c>
      <c r="D50" s="15" t="s">
        <v>167</v>
      </c>
      <c r="E50" s="21" t="s">
        <v>153</v>
      </c>
    </row>
    <row r="51" spans="2:5" x14ac:dyDescent="0.2">
      <c r="B51" s="11" t="s">
        <v>133</v>
      </c>
      <c r="C51" s="12" t="str">
        <f>HYPERLINK("#2009年度以降の試験結果一覧!D"&amp;MATCH("*クルットR*",'2009年度以降の試験結果一覧'!D:D,0),"エールベベ・クルットR")</f>
        <v>エールベベ・クルットR</v>
      </c>
      <c r="D51" s="19" t="s">
        <v>145</v>
      </c>
      <c r="E51" s="21" t="s">
        <v>153</v>
      </c>
    </row>
    <row r="52" spans="2:5" x14ac:dyDescent="0.2">
      <c r="B52" s="11" t="s">
        <v>133</v>
      </c>
      <c r="C52" s="12" t="str">
        <f>HYPERLINK("#2009年度以降の試験結果一覧!D"&amp;MATCH("エールべべ・グローバ*",'2009年度以降の試験結果一覧'!D:D,0),"エールベベ・グローバ")</f>
        <v>エールベベ・グローバ</v>
      </c>
      <c r="D52" s="15" t="s">
        <v>152</v>
      </c>
      <c r="E52" s="14" t="s">
        <v>146</v>
      </c>
    </row>
    <row r="53" spans="2:5" x14ac:dyDescent="0.2">
      <c r="B53" s="11" t="s">
        <v>133</v>
      </c>
      <c r="C53" s="12" t="str">
        <f>HYPERLINK("#2008年度以前の試験結果一覧!D"&amp;MATCH("*さらっと３ステップ *",'2008年度以前の試験結果一覧'!D:D,0),"エールベベ・さらっと３ステップ ")</f>
        <v xml:space="preserve">エールベベ・さらっと３ステップ </v>
      </c>
      <c r="D53" s="15" t="s">
        <v>152</v>
      </c>
      <c r="E53" s="14" t="s">
        <v>146</v>
      </c>
    </row>
    <row r="54" spans="2:5" x14ac:dyDescent="0.2">
      <c r="B54" s="11" t="s">
        <v>133</v>
      </c>
      <c r="C54" s="12" t="str">
        <f>HYPERLINK("#2008年度以前の試験結果一覧!D"&amp;MATCH("*サラット３ステップⅡ*",'2008年度以前の試験結果一覧'!D:D,0),"エールベベ・サラット３ステップⅡ")</f>
        <v>エールベベ・サラット３ステップⅡ</v>
      </c>
      <c r="D54" s="15" t="s">
        <v>152</v>
      </c>
      <c r="E54" s="14" t="s">
        <v>146</v>
      </c>
    </row>
    <row r="55" spans="2:5" x14ac:dyDescent="0.2">
      <c r="B55" s="11" t="s">
        <v>174</v>
      </c>
      <c r="C55" s="12" t="str">
        <f>HYPERLINK("#2009年度以降の試験結果一覧!D"&amp;MATCH("*スイングムーン*",'2009年度以降の試験結果一覧'!D:D,0),"エールベベ・スイングムーン")</f>
        <v>エールベベ・スイングムーン</v>
      </c>
      <c r="D55" s="15" t="s">
        <v>152</v>
      </c>
      <c r="E55" s="14" t="s">
        <v>146</v>
      </c>
    </row>
    <row r="56" spans="2:5" x14ac:dyDescent="0.2">
      <c r="B56" s="11" t="s">
        <v>156</v>
      </c>
      <c r="C56" s="12" t="str">
        <f>HYPERLINK("#2008年度以前の試験結果一覧!D"&amp;MATCH("エールベベ・ズット*",'2008年度以前の試験結果一覧'!D:D,0),"エールベベ・ズット")</f>
        <v>エールベベ・ズット</v>
      </c>
      <c r="D56" s="15" t="s">
        <v>152</v>
      </c>
      <c r="E56" s="21" t="s">
        <v>153</v>
      </c>
    </row>
    <row r="57" spans="2:5" x14ac:dyDescent="0.2">
      <c r="B57" s="11" t="s">
        <v>133</v>
      </c>
      <c r="C57" s="12" t="str">
        <f>HYPERLINK("#2009年度以降の試験結果一覧!D"&amp;MATCH("*パパット2*",'2009年度以降の試験結果一覧'!D:D,0),"エールベベ・パパット(試験:パパット2)")</f>
        <v>エールベベ・パパット(試験:パパット2)</v>
      </c>
      <c r="D57" s="19" t="s">
        <v>145</v>
      </c>
      <c r="E57" s="14" t="s">
        <v>146</v>
      </c>
    </row>
    <row r="58" spans="2:5" x14ac:dyDescent="0.2">
      <c r="B58" s="11" t="s">
        <v>133</v>
      </c>
      <c r="C58" s="12" t="str">
        <f>HYPERLINK("#2009年度以降の試験結果一覧!D"&amp;MATCH("*パパット2*",'2009年度以降の試験結果一覧'!D:D,0),"エールベベ・パパット2")</f>
        <v>エールベベ・パパット2</v>
      </c>
      <c r="D58" s="19" t="s">
        <v>145</v>
      </c>
      <c r="E58" s="14" t="s">
        <v>146</v>
      </c>
    </row>
    <row r="59" spans="2:5" x14ac:dyDescent="0.2">
      <c r="B59" s="11" t="s">
        <v>133</v>
      </c>
      <c r="C59" s="12" t="str">
        <f>HYPERLINK("#2008年度以前の試験結果一覧!D"&amp;MATCH("*プレコット*",'2008年度以前の試験結果一覧'!D:D,0),"エールベベ・プレコット")</f>
        <v>エールベベ・プレコット</v>
      </c>
      <c r="D59" s="15" t="s">
        <v>152</v>
      </c>
      <c r="E59" s="164" t="s">
        <v>39</v>
      </c>
    </row>
    <row r="60" spans="2:5" x14ac:dyDescent="0.2">
      <c r="B60" s="11" t="s">
        <v>133</v>
      </c>
      <c r="C60" s="12" t="str">
        <f>HYPERLINK("#2008年度以前の試験結果一覧!D"&amp;MATCH("*プレシールド*",'2008年度以前の試験結果一覧'!D:D,0),"エールベベ・プレシールド")</f>
        <v>エールベベ・プレシールド</v>
      </c>
      <c r="D60" s="15" t="s">
        <v>152</v>
      </c>
      <c r="E60" s="14" t="s">
        <v>146</v>
      </c>
    </row>
    <row r="61" spans="2:5" x14ac:dyDescent="0.2">
      <c r="B61" s="11" t="s">
        <v>156</v>
      </c>
      <c r="C61" s="12" t="str">
        <f>HYPERLINK("#2008年度以前の試験結果一覧!D"&amp;MATCH("すくすくターン*",'2008年度以前の試験結果一覧'!D:D,0),"すくすくターン")</f>
        <v>すくすくターン</v>
      </c>
      <c r="D61" s="15" t="s">
        <v>152</v>
      </c>
      <c r="E61" s="21" t="s">
        <v>153</v>
      </c>
    </row>
    <row r="62" spans="2:5" x14ac:dyDescent="0.2">
      <c r="B62" s="11" t="s">
        <v>142</v>
      </c>
      <c r="C62" s="12" t="str">
        <f>HYPERLINK("#2009年度以降の試験結果一覧!D"&amp;MATCH("*アーク360°*",'2009年度以降の試験結果一覧'!D:D,0),"Joie・アーク360°")</f>
        <v>Joie・アーク360°</v>
      </c>
      <c r="D62" s="19" t="s">
        <v>145</v>
      </c>
      <c r="E62" s="21" t="s">
        <v>153</v>
      </c>
    </row>
    <row r="63" spans="2:5" x14ac:dyDescent="0.2">
      <c r="B63" s="11" t="s">
        <v>142</v>
      </c>
      <c r="C63" s="12" t="str">
        <f>HYPERLINK("#2009年度以降の試験結果一覧!D"&amp;MATCH("*エレベート*",'2009年度以降の試験結果一覧'!D:D,0),"Joie・エレベート")</f>
        <v>Joie・エレベート</v>
      </c>
      <c r="D63" s="15" t="s">
        <v>167</v>
      </c>
      <c r="E63" s="14" t="s">
        <v>146</v>
      </c>
    </row>
    <row r="64" spans="2:5" x14ac:dyDescent="0.2">
      <c r="B64" s="11" t="s">
        <v>142</v>
      </c>
      <c r="C64" s="12" t="str">
        <f>HYPERLINK("#2009年度以降の試験結果一覧!D"&amp;MATCH("*ジェム [ISO-FIX固定]",'2009年度以降の試験結果一覧'!D:D,0),"Joie・ジェム　[ISO-FIX固定]")</f>
        <v>Joie・ジェム　[ISO-FIX固定]</v>
      </c>
      <c r="D64" s="20" t="s">
        <v>166</v>
      </c>
      <c r="E64" s="164" t="s">
        <v>39</v>
      </c>
    </row>
    <row r="65" spans="2:5" x14ac:dyDescent="0.2">
      <c r="B65" s="11" t="s">
        <v>142</v>
      </c>
      <c r="C65" s="12" t="str">
        <f>HYPERLINK("#2009年度以降の試験結果一覧!D"&amp;MATCH("*ジェム [ベルト固定]",'2009年度以降の試験結果一覧'!D:D,0),"Joie・ジェム　[ベルト固定]")</f>
        <v>Joie・ジェム　[ベルト固定]</v>
      </c>
      <c r="D65" s="20" t="s">
        <v>166</v>
      </c>
      <c r="E65" s="164" t="s">
        <v>39</v>
      </c>
    </row>
    <row r="66" spans="2:5" x14ac:dyDescent="0.2">
      <c r="B66" s="11" t="s">
        <v>169</v>
      </c>
      <c r="C66" s="12" t="str">
        <f>HYPERLINK("#2009年度以降の試験結果一覧!D"&amp;MATCH("*ジュバ*",'2009年度以降の試験結果一覧'!D:D,0),"Joie・ジュバ")</f>
        <v>Joie・ジュバ</v>
      </c>
      <c r="D66" s="15" t="s">
        <v>167</v>
      </c>
      <c r="E66" s="164" t="s">
        <v>39</v>
      </c>
    </row>
    <row r="67" spans="2:5" x14ac:dyDescent="0.2">
      <c r="B67" s="11" t="s">
        <v>169</v>
      </c>
      <c r="C67" s="12" t="str">
        <f>HYPERLINK("#2009年度以降の試験結果一覧!D"&amp;MATCH("*ステージズ*",'2009年度以降の試験結果一覧'!D:D,0),"Joie・ステージズ")</f>
        <v>Joie・ステージズ</v>
      </c>
      <c r="D67" s="15" t="s">
        <v>167</v>
      </c>
      <c r="E67" s="21" t="s">
        <v>153</v>
      </c>
    </row>
    <row r="68" spans="2:5" x14ac:dyDescent="0.2">
      <c r="B68" s="11" t="s">
        <v>169</v>
      </c>
      <c r="C68" s="12" t="str">
        <f>HYPERLINK("#2009年度以降の試験結果一覧!D"&amp;MATCH("*チルト*",'2009年度以降の試験結果一覧'!D:D,0),"Joie・チルト")</f>
        <v>Joie・チルト</v>
      </c>
      <c r="D68" s="15" t="s">
        <v>167</v>
      </c>
      <c r="E68" s="21" t="s">
        <v>153</v>
      </c>
    </row>
    <row r="69" spans="2:5" x14ac:dyDescent="0.2">
      <c r="B69" s="11" t="s">
        <v>169</v>
      </c>
      <c r="C69" s="12" t="str">
        <f>HYPERLINK("#2009年度以降の試験結果一覧!D"&amp;MATCH("*バリアント*",'2009年度以降の試験結果一覧'!D:D,0),"Joie・バリアント")</f>
        <v>Joie・バリアント</v>
      </c>
      <c r="D69" s="15" t="s">
        <v>167</v>
      </c>
      <c r="E69" s="21" t="s">
        <v>153</v>
      </c>
    </row>
    <row r="70" spans="2:5" x14ac:dyDescent="0.2">
      <c r="B70" s="11" t="s">
        <v>154</v>
      </c>
      <c r="C70" s="12" t="str">
        <f>HYPERLINK("#2008年度以前の試験結果一覧!D"&amp;MATCH("オートベビープラス*",'2008年度以前の試験結果一覧'!D:D,0),"オートベビープラス")</f>
        <v>オートベビープラス</v>
      </c>
      <c r="D70" s="15" t="s">
        <v>152</v>
      </c>
      <c r="E70" s="164" t="s">
        <v>39</v>
      </c>
    </row>
    <row r="71" spans="2:5" x14ac:dyDescent="0.2">
      <c r="B71" s="11" t="s">
        <v>130</v>
      </c>
      <c r="C71" s="12" t="str">
        <f>HYPERLINK("#2009年度以降の試験結果一覧!D"&amp;MATCH("THE S*",'2009年度以降の試験結果一覧'!D:D,0),"THE S")</f>
        <v>THE S</v>
      </c>
      <c r="D71" s="19" t="s">
        <v>145</v>
      </c>
      <c r="E71" s="21" t="s">
        <v>153</v>
      </c>
    </row>
    <row r="72" spans="2:5" x14ac:dyDescent="0.2">
      <c r="B72" s="11" t="s">
        <v>130</v>
      </c>
      <c r="C72" s="12" t="str">
        <f>HYPERLINK("#2009年度以降の試験結果一覧!D"&amp;MATCH("ウィゴーロング*",'2009年度以降の試験結果一覧'!D:D,0),"ウィゴーロング")</f>
        <v>ウィゴーロング</v>
      </c>
      <c r="D72" s="15" t="s">
        <v>167</v>
      </c>
      <c r="E72" s="21" t="s">
        <v>153</v>
      </c>
    </row>
    <row r="73" spans="2:5" x14ac:dyDescent="0.2">
      <c r="B73" s="11" t="s">
        <v>130</v>
      </c>
      <c r="C73" s="12" t="str">
        <f>HYPERLINK("#2008年度以前の試験結果一覧!D"&amp;MATCH("カブリオレ*",'2008年度以前の試験結果一覧'!D:D,0),"カブリオレ")</f>
        <v>カブリオレ</v>
      </c>
      <c r="D73" s="15" t="s">
        <v>152</v>
      </c>
      <c r="E73" s="164" t="s">
        <v>39</v>
      </c>
    </row>
    <row r="74" spans="2:5" x14ac:dyDescent="0.2">
      <c r="B74" s="11" t="s">
        <v>151</v>
      </c>
      <c r="C74" s="13" t="str">
        <f>HYPERLINK("#2008年度以前の試験結果一覧!D"&amp;MATCH("グッドキャリー*",'2008年度以前の試験結果一覧'!D:D,0),"グッドキャリー")</f>
        <v>グッドキャリー</v>
      </c>
      <c r="D74" s="15" t="s">
        <v>152</v>
      </c>
      <c r="E74" s="164" t="s">
        <v>39</v>
      </c>
    </row>
    <row r="75" spans="2:5" x14ac:dyDescent="0.2">
      <c r="B75" s="11" t="s">
        <v>130</v>
      </c>
      <c r="C75" s="12" t="str">
        <f t="array" ref="C75">HYPERLINK("#2009年度以降の試験結果一覧!D"&amp;MATCH("*44238"&amp;"ネルーム*",'2009年度以降の試験結果一覧'!C:C&amp;'2009年度以降の試験結果一覧'!D:D,0),"クルムーヴ (試験:ネルーム)")</f>
        <v>クルムーヴ (試験:ネルーム)</v>
      </c>
      <c r="D75" s="15" t="s">
        <v>152</v>
      </c>
      <c r="E75" s="21" t="s">
        <v>153</v>
      </c>
    </row>
    <row r="76" spans="2:5" x14ac:dyDescent="0.2">
      <c r="B76" s="11" t="s">
        <v>130</v>
      </c>
      <c r="C76" s="12" t="str">
        <f t="array" ref="C76">HYPERLINK("#2009年度以降の試験結果一覧!D"&amp;MATCH("ネルーム ISOFIX*",'2009年度以降の試験結果一覧'!D:D,0),"クルムーヴ ISOFIX (試験:ネルームISOFIX)")</f>
        <v>クルムーヴ ISOFIX (試験:ネルームISOFIX)</v>
      </c>
      <c r="D76" s="19" t="s">
        <v>145</v>
      </c>
      <c r="E76" s="21" t="s">
        <v>153</v>
      </c>
    </row>
    <row r="77" spans="2:5" x14ac:dyDescent="0.2">
      <c r="B77" s="11" t="s">
        <v>130</v>
      </c>
      <c r="C77" s="344" t="str">
        <f>HYPERLINK("#2009年度以降の試験結果一覧!D"&amp;MATCH("クルムーヴ アドバンス",'2009年度以降の試験結果一覧'!D:D,0),"クルムーヴ アドバンス")</f>
        <v>クルムーヴ アドバンス</v>
      </c>
      <c r="D77" s="19" t="s">
        <v>145</v>
      </c>
      <c r="E77" s="21" t="s">
        <v>153</v>
      </c>
    </row>
    <row r="78" spans="2:5" x14ac:dyDescent="0.2">
      <c r="B78" s="11" t="s">
        <v>130</v>
      </c>
      <c r="C78" s="12" t="str">
        <f t="array" ref="C78">HYPERLINK("#2009年度以降の試験結果一覧!D"&amp;MATCH("*44238"&amp;"ネルーム*",'2009年度以降の試験結果一覧'!C:C&amp;'2009年度以降の試験結果一覧'!D:D,0),"クルムーヴ スマート (試験:ネルーム)")</f>
        <v>クルムーヴ スマート (試験:ネルーム)</v>
      </c>
      <c r="D78" s="15" t="s">
        <v>152</v>
      </c>
      <c r="E78" s="21" t="s">
        <v>153</v>
      </c>
    </row>
    <row r="79" spans="2:5" ht="20.399999999999999" x14ac:dyDescent="0.2">
      <c r="B79" s="11" t="s">
        <v>163</v>
      </c>
      <c r="C79" s="344" t="str">
        <f>HYPERLINK("#2009年度以降の試験結果一覧!D"&amp;MATCH("ネルーム ISOFIX*",'2009年度以降の試験結果一覧'!D:D,0),"クルムーヴ スマート ISOFIX (試験:ネルームISOFIX)")</f>
        <v>クルムーヴ スマート ISOFIX (試験:ネルームISOFIX)</v>
      </c>
      <c r="D79" s="19" t="s">
        <v>145</v>
      </c>
      <c r="E79" s="21" t="s">
        <v>153</v>
      </c>
    </row>
    <row r="80" spans="2:5" x14ac:dyDescent="0.2">
      <c r="B80" s="11" t="s">
        <v>130</v>
      </c>
      <c r="C80" s="12" t="str">
        <f t="array" ref="C80">HYPERLINK("#2008年度以前の試験結果一覧!D"&amp;MATCH("コッコロ*"&amp;7,'2008年度以前の試験結果一覧'!D:D&amp;'2008年度以前の試験結果一覧'!F:F,0),"コッコロ")</f>
        <v>コッコロ</v>
      </c>
      <c r="D80" s="15" t="s">
        <v>152</v>
      </c>
      <c r="E80" s="21" t="s">
        <v>153</v>
      </c>
    </row>
    <row r="81" spans="2:5" x14ac:dyDescent="0.2">
      <c r="B81" s="11" t="s">
        <v>130</v>
      </c>
      <c r="C81" s="12" t="str">
        <f>HYPERLINK("#2008年度以前の試験結果一覧!D"&amp;MATCH("コッコロUX*",'2008年度以前の試験結果一覧'!D:D,0),"コッコロUX")</f>
        <v>コッコロUX</v>
      </c>
      <c r="D81" s="15" t="s">
        <v>152</v>
      </c>
      <c r="E81" s="21" t="s">
        <v>153</v>
      </c>
    </row>
    <row r="82" spans="2:5" x14ac:dyDescent="0.2">
      <c r="B82" s="11" t="s">
        <v>130</v>
      </c>
      <c r="C82" s="12" t="str">
        <f>HYPERLINK("#2009年度以降の試験結果一覧!D"&amp;MATCH("ジョイトリップ",'2009年度以降の試験結果一覧'!D:D,0),"ジョイトリップ")</f>
        <v>ジョイトリップ</v>
      </c>
      <c r="D82" s="15" t="s">
        <v>152</v>
      </c>
      <c r="E82" s="14" t="s">
        <v>146</v>
      </c>
    </row>
    <row r="83" spans="2:5" x14ac:dyDescent="0.2">
      <c r="B83" s="11" t="s">
        <v>130</v>
      </c>
      <c r="C83" s="12" t="str">
        <f>HYPERLINK("#2009年度以降の試験結果一覧!D"&amp;MATCH("ジョイトリップ アドバンス",'2009年度以降の試験結果一覧'!D:D,0),"ジョイトリップ アドバンス")</f>
        <v>ジョイトリップ アドバンス</v>
      </c>
      <c r="D83" s="19" t="s">
        <v>145</v>
      </c>
      <c r="E83" s="14" t="s">
        <v>146</v>
      </c>
    </row>
    <row r="84" spans="2:5" x14ac:dyDescent="0.2">
      <c r="B84" s="11" t="s">
        <v>130</v>
      </c>
      <c r="C84" s="12" t="str">
        <f>HYPERLINK("#2008年度以前の試験結果一覧!D"&amp;MATCH("ゼウスターンEG*",'2008年度以前の試験結果一覧'!D:D,0),"ゼウスターンEG")</f>
        <v>ゼウスターンEG</v>
      </c>
      <c r="D84" s="15" t="s">
        <v>152</v>
      </c>
      <c r="E84" s="21" t="s">
        <v>153</v>
      </c>
    </row>
    <row r="85" spans="2:5" x14ac:dyDescent="0.2">
      <c r="B85" s="11" t="s">
        <v>130</v>
      </c>
      <c r="C85" s="12" t="str">
        <f>HYPERLINK("#2008年度以前の試験結果一覧!D"&amp;MATCH("セパラテ*",'2008年度以前の試験結果一覧'!D:D,0),"セパラテ")</f>
        <v>セパラテ</v>
      </c>
      <c r="D85" s="15" t="s">
        <v>152</v>
      </c>
      <c r="E85" s="21" t="s">
        <v>153</v>
      </c>
    </row>
    <row r="86" spans="2:5" x14ac:dyDescent="0.2">
      <c r="B86" s="11" t="s">
        <v>130</v>
      </c>
      <c r="C86" s="12" t="str">
        <f>HYPERLINK("#2008年度以前の試験結果一覧!D"&amp;MATCH("ネオシスファースト2.5S*",'2008年度以前の試験結果一覧'!D:D,0),"ネオシスファースト2.5S")</f>
        <v>ネオシスファースト2.5S</v>
      </c>
      <c r="D86" s="15" t="s">
        <v>152</v>
      </c>
      <c r="E86" s="21" t="s">
        <v>153</v>
      </c>
    </row>
    <row r="87" spans="2:5" x14ac:dyDescent="0.2">
      <c r="B87" s="11" t="s">
        <v>130</v>
      </c>
      <c r="C87" s="12" t="str">
        <f t="array" ref="C87">HYPERLINK("#2009年度以降の試験結果一覧!D"&amp;MATCH("*44238"&amp;"ネルーム*",'2009年度以降の試験結果一覧'!C:C&amp;'2009年度以降の試験結果一覧'!D:D,0),"ネセルターン (試験:ネルーム)")</f>
        <v>ネセルターン (試験:ネルーム)</v>
      </c>
      <c r="D87" s="15" t="s">
        <v>152</v>
      </c>
      <c r="E87" s="21" t="s">
        <v>153</v>
      </c>
    </row>
    <row r="88" spans="2:5" x14ac:dyDescent="0.2">
      <c r="B88" s="11" t="s">
        <v>130</v>
      </c>
      <c r="C88" s="12" t="str">
        <f t="array" ref="C88">HYPERLINK("#2009年度以降の試験結果一覧!D"&amp;MATCH("ネルーム ISOFIX*",'2009年度以降の試験結果一覧'!D:D,0),"ネセルターン ISOFIX (試験:ネルームISOFIX)")</f>
        <v>ネセルターン ISOFIX (試験:ネルームISOFIX)</v>
      </c>
      <c r="D88" s="19" t="s">
        <v>145</v>
      </c>
      <c r="E88" s="21" t="s">
        <v>153</v>
      </c>
    </row>
    <row r="89" spans="2:5" x14ac:dyDescent="0.2">
      <c r="B89" s="11" t="s">
        <v>130</v>
      </c>
      <c r="C89" s="12" t="str">
        <f t="array" ref="C89">HYPERLINK("#2009年度以降の試験結果一覧!D"&amp;MATCH("*44238"&amp;"ネルーム*",'2009年度以降の試験結果一覧'!C:C&amp;'2009年度以降の試験結果一覧'!D:D,0),"ネルーム")</f>
        <v>ネルーム</v>
      </c>
      <c r="D89" s="15" t="s">
        <v>167</v>
      </c>
      <c r="E89" s="21" t="s">
        <v>153</v>
      </c>
    </row>
    <row r="90" spans="2:5" x14ac:dyDescent="0.2">
      <c r="B90" s="11" t="s">
        <v>163</v>
      </c>
      <c r="C90" s="12" t="str">
        <f>HYPERLINK("#2009年度以降の試験結果一覧!D"&amp;MATCH("ネルーム ISOFIX*",'2009年度以降の試験結果一覧'!D:D,0),"ネルーム ISOFIX")</f>
        <v>ネルーム ISOFIX</v>
      </c>
      <c r="D90" s="19" t="s">
        <v>145</v>
      </c>
      <c r="E90" s="21" t="s">
        <v>153</v>
      </c>
    </row>
    <row r="91" spans="2:5" x14ac:dyDescent="0.2">
      <c r="B91" s="11" t="s">
        <v>130</v>
      </c>
      <c r="C91" s="12" t="str">
        <f>HYPERLINK("#2008年度以前の試験結果一覧!D"&amp;MATCH("ハーネスフィットロング*",'2008年度以前の試験結果一覧'!D:D,0),"ハーネスフィットロング")</f>
        <v>ハーネスフィットロング</v>
      </c>
      <c r="D91" s="15" t="s">
        <v>152</v>
      </c>
      <c r="E91" s="14" t="s">
        <v>146</v>
      </c>
    </row>
    <row r="92" spans="2:5" x14ac:dyDescent="0.2">
      <c r="B92" s="11" t="s">
        <v>130</v>
      </c>
      <c r="C92" s="12" t="str">
        <f>HYPERLINK("#2008年度以前の試験結果一覧!D"&amp;MATCH("ブオンキッズEG*",'2008年度以前の試験結果一覧'!D:D,0),"ブオンキッズEG")</f>
        <v>ブオンキッズEG</v>
      </c>
      <c r="D92" s="15" t="s">
        <v>152</v>
      </c>
      <c r="E92" s="14" t="s">
        <v>146</v>
      </c>
    </row>
    <row r="93" spans="2:5" x14ac:dyDescent="0.2">
      <c r="B93" s="11" t="s">
        <v>130</v>
      </c>
      <c r="C93" s="12" t="str">
        <f>HYPERLINK("#2008年度以前の試験結果一覧!D"&amp;MATCH("プリオリXP*",'2008年度以前の試験結果一覧'!D:D,0),"プリオリXP")</f>
        <v>プリオリXP</v>
      </c>
      <c r="D93" s="15" t="s">
        <v>152</v>
      </c>
      <c r="E93" s="14" t="s">
        <v>146</v>
      </c>
    </row>
    <row r="94" spans="2:5" x14ac:dyDescent="0.2">
      <c r="B94" s="11" t="s">
        <v>130</v>
      </c>
      <c r="C94" s="12" t="str">
        <f>HYPERLINK("#2008年度以前の試験結果一覧!D"&amp;MATCH("プリムキッズ*",'2008年度以前の試験結果一覧'!D:D,0),"プリムキッズ")</f>
        <v>プリムキッズ</v>
      </c>
      <c r="D94" s="15" t="s">
        <v>152</v>
      </c>
      <c r="E94" s="14" t="s">
        <v>146</v>
      </c>
    </row>
    <row r="95" spans="2:5" x14ac:dyDescent="0.2">
      <c r="B95" s="11" t="s">
        <v>130</v>
      </c>
      <c r="C95" s="12" t="str">
        <f>HYPERLINK("#2008年度以前の試験結果一覧!D"&amp;MATCH("プリムベビー*",'2008年度以前の試験結果一覧'!D:D,0),"プリムベビー")</f>
        <v>プリムベビー</v>
      </c>
      <c r="D95" s="15" t="s">
        <v>152</v>
      </c>
      <c r="E95" s="164" t="s">
        <v>39</v>
      </c>
    </row>
    <row r="96" spans="2:5" x14ac:dyDescent="0.2">
      <c r="B96" s="11" t="s">
        <v>130</v>
      </c>
      <c r="C96" s="12" t="str">
        <f>HYPERLINK("#2008年度以前の試験結果一覧!D"&amp;MATCH("プリムロング*",'2008年度以前の試験結果一覧'!D:D,0),"プリムロング")</f>
        <v>プリムロング</v>
      </c>
      <c r="D96" s="15" t="s">
        <v>152</v>
      </c>
      <c r="E96" s="21" t="s">
        <v>153</v>
      </c>
    </row>
    <row r="97" spans="2:5" x14ac:dyDescent="0.2">
      <c r="B97" s="11" t="s">
        <v>130</v>
      </c>
      <c r="C97" s="12" t="str">
        <f>HYPERLINK("#2008年度以前の試験結果一覧!D"&amp;MATCH("マキシコシチャイルド*",'2008年度以前の試験結果一覧'!D:D,0),"マキシコシチャイルド")</f>
        <v>マキシコシチャイルド</v>
      </c>
      <c r="D97" s="15" t="s">
        <v>152</v>
      </c>
      <c r="E97" s="14" t="s">
        <v>146</v>
      </c>
    </row>
    <row r="98" spans="2:5" x14ac:dyDescent="0.2">
      <c r="B98" s="11" t="s">
        <v>130</v>
      </c>
      <c r="C98" s="12" t="str">
        <f>HYPERLINK("#2008年度以前の試験結果一覧!D"&amp;MATCH("マキシコシベビー*",'2008年度以前の試験結果一覧'!D:D,0),"マキシコシベビー")</f>
        <v>マキシコシベビー</v>
      </c>
      <c r="D98" s="15" t="s">
        <v>152</v>
      </c>
      <c r="E98" s="164" t="s">
        <v>39</v>
      </c>
    </row>
    <row r="99" spans="2:5" x14ac:dyDescent="0.2">
      <c r="B99" s="11" t="s">
        <v>130</v>
      </c>
      <c r="C99" s="12" t="str">
        <f>HYPERLINK("#2009年度以降の試験結果一覧!D"&amp;MATCH("ママロン*",'2009年度以降の試験結果一覧'!D:D,0),"ママロン")</f>
        <v>ママロン</v>
      </c>
      <c r="D99" s="15" t="s">
        <v>167</v>
      </c>
      <c r="E99" s="21" t="s">
        <v>153</v>
      </c>
    </row>
    <row r="100" spans="2:5" x14ac:dyDescent="0.2">
      <c r="B100" s="11" t="s">
        <v>130</v>
      </c>
      <c r="C100" s="12" t="str">
        <f>HYPERLINK("#2009年度以降の試験結果一覧!D"&amp;MATCH("マルゴット*",'2009年度以降の試験結果一覧'!D:D,0),"マルゴット")</f>
        <v>マルゴット</v>
      </c>
      <c r="D100" s="15" t="s">
        <v>167</v>
      </c>
      <c r="E100" s="21" t="s">
        <v>153</v>
      </c>
    </row>
    <row r="101" spans="2:5" x14ac:dyDescent="0.2">
      <c r="B101" s="11" t="s">
        <v>130</v>
      </c>
      <c r="C101" s="12" t="str">
        <f>HYPERLINK("#2009年度以降の試験結果一覧!D"&amp;MATCH("ラクティアターン*",'2009年度以降の試験結果一覧'!D:D,0),"ラクティアターン")</f>
        <v>ラクティアターン</v>
      </c>
      <c r="D101" s="15" t="s">
        <v>167</v>
      </c>
      <c r="E101" s="21" t="s">
        <v>153</v>
      </c>
    </row>
    <row r="102" spans="2:5" ht="20.399999999999999" x14ac:dyDescent="0.2">
      <c r="B102" s="11" t="s">
        <v>170</v>
      </c>
      <c r="C102" s="344" t="str">
        <f>HYPERLINK("#2009年度以降の試験結果一覧!D"&amp;MATCH("ハーネスジュニアISOFIX [ISO-FIX固定]",'2009年度以降の試験結果一覧'!D:D,0),"Cradle・ハーネスジュニアISOFIX [ISO-FIX固定]")</f>
        <v>Cradle・ハーネスジュニアISOFIX [ISO-FIX固定]</v>
      </c>
      <c r="D102" s="20" t="s">
        <v>166</v>
      </c>
      <c r="E102" s="14" t="s">
        <v>146</v>
      </c>
    </row>
    <row r="103" spans="2:5" ht="20.399999999999999" x14ac:dyDescent="0.2">
      <c r="B103" s="11" t="s">
        <v>170</v>
      </c>
      <c r="C103" s="344" t="str">
        <f>HYPERLINK("#2009年度以降の試験結果一覧!D"&amp;MATCH("ハーネスジュニアISOFIX [ベルト固定]",'2009年度以降の試験結果一覧'!D:D,0),"Cradle・ハーネスジュニアISOFIX [ベルト固定]")</f>
        <v>Cradle・ハーネスジュニアISOFIX [ベルト固定]</v>
      </c>
      <c r="D103" s="20" t="s">
        <v>166</v>
      </c>
      <c r="E103" s="14" t="s">
        <v>146</v>
      </c>
    </row>
    <row r="104" spans="2:5" x14ac:dyDescent="0.2">
      <c r="B104" s="11" t="s">
        <v>170</v>
      </c>
      <c r="C104" s="12" t="str">
        <f>HYPERLINK("#2009年度以降の試験結果一覧!D"&amp;MATCH("ジュニアシート・ミニーマウス",'2009年度以降の試験結果一覧'!D:D,0),"Disney baby・ジュニアシート・ミニーマウス")</f>
        <v>Disney baby・ジュニアシート・ミニーマウス</v>
      </c>
      <c r="D104" s="15" t="s">
        <v>152</v>
      </c>
      <c r="E104" s="14" t="s">
        <v>146</v>
      </c>
    </row>
    <row r="105" spans="2:5" x14ac:dyDescent="0.2">
      <c r="B105" s="11" t="s">
        <v>170</v>
      </c>
      <c r="C105" s="12" t="str">
        <f>HYPERLINK("#2009年度以降の試験結果一覧!D"&amp;MATCH("HGデニム・ハーネス*",'2009年度以降の試験結果一覧'!D:D,0),"MUM'S CARRY・HGデニム・ハーネス")</f>
        <v>MUM'S CARRY・HGデニム・ハーネス</v>
      </c>
      <c r="D105" s="15" t="s">
        <v>152</v>
      </c>
      <c r="E105" s="14" t="s">
        <v>146</v>
      </c>
    </row>
    <row r="106" spans="2:5" x14ac:dyDescent="0.2">
      <c r="B106" s="11" t="s">
        <v>170</v>
      </c>
      <c r="C106" s="12" t="str">
        <f>HYPERLINK("#2009年度以降の試験結果一覧!D"&amp;MATCH("ベビーFUNハーネスネオ*",'2009年度以降の試験結果一覧'!D:D,0),"MUM'S CARRY・ベビーFUNハーネスネオ")</f>
        <v>MUM'S CARRY・ベビーFUNハーネスネオ</v>
      </c>
      <c r="D106" s="15" t="s">
        <v>167</v>
      </c>
      <c r="E106" s="14" t="s">
        <v>146</v>
      </c>
    </row>
    <row r="107" spans="2:5" x14ac:dyDescent="0.2">
      <c r="B107" s="11" t="s">
        <v>170</v>
      </c>
      <c r="C107" s="12" t="str">
        <f>HYPERLINK("#2009年度以降の試験結果一覧!D"&amp;MATCH("マムズキャリーブライトⅡ*",'2009年度以降の試験結果一覧'!D:D,0),"MUM'S CARRY・マムズキャリーブライトⅡ")</f>
        <v>MUM'S CARRY・マムズキャリーブライトⅡ</v>
      </c>
      <c r="D107" s="15" t="s">
        <v>167</v>
      </c>
      <c r="E107" s="164" t="s">
        <v>39</v>
      </c>
    </row>
    <row r="108" spans="2:5" x14ac:dyDescent="0.2">
      <c r="B108" s="11" t="s">
        <v>170</v>
      </c>
      <c r="C108" s="12" t="str">
        <f>HYPERLINK("#2009年度以降の試験結果一覧!D"&amp;MATCH("マムズキャリーレジェ*",'2009年度以降の試験結果一覧'!D:D,0),"MUM'S CARRY・マムズキャリーレジェ")</f>
        <v>MUM'S CARRY・マムズキャリーレジェ</v>
      </c>
      <c r="D108" s="15" t="s">
        <v>167</v>
      </c>
      <c r="E108" s="21" t="s">
        <v>153</v>
      </c>
    </row>
    <row r="109" spans="2:5" ht="20.399999999999999" x14ac:dyDescent="0.2">
      <c r="B109" s="11" t="s">
        <v>170</v>
      </c>
      <c r="C109" s="344" t="str">
        <f>HYPERLINK("#2009年度以降の試験結果一覧!D"&amp;MATCH("ハーネスジュニアFIX-BR [ISO-FIX固定]",'2009年度以降の試験結果一覧'!D:D,0),"SmartAngel・ハーネスジュニアFIX-BR　[ISO-FIX固定]")</f>
        <v>SmartAngel・ハーネスジュニアFIX-BR　[ISO-FIX固定]</v>
      </c>
      <c r="D109" s="20" t="s">
        <v>166</v>
      </c>
      <c r="E109" s="14" t="s">
        <v>146</v>
      </c>
    </row>
    <row r="110" spans="2:5" ht="20.399999999999999" x14ac:dyDescent="0.2">
      <c r="B110" s="11" t="s">
        <v>170</v>
      </c>
      <c r="C110" s="344" t="str">
        <f>HYPERLINK("#2009年度以降の試験結果一覧!D"&amp;MATCH("ハーネスジュニアFIX-BR [ベルト固定]",'2009年度以降の試験結果一覧'!D:D,0),"SmartAngel・ハーネスジュニアFIX-BR　[ベルト固定]")</f>
        <v>SmartAngel・ハーネスジュニアFIX-BR　[ベルト固定]</v>
      </c>
      <c r="D110" s="20" t="s">
        <v>166</v>
      </c>
      <c r="E110" s="14" t="s">
        <v>146</v>
      </c>
    </row>
    <row r="111" spans="2:5" x14ac:dyDescent="0.2">
      <c r="B111" s="11" t="s">
        <v>170</v>
      </c>
      <c r="C111" s="12" t="str">
        <f>HYPERLINK("#2009年度以降の試験結果一覧!D"&amp;MATCH("レジェ プラス",'2009年度以降の試験結果一覧'!D:D,0),"SmartAngel・レジェ プラス")</f>
        <v>SmartAngel・レジェ プラス</v>
      </c>
      <c r="D111" s="15" t="s">
        <v>152</v>
      </c>
      <c r="E111" s="21" t="s">
        <v>153</v>
      </c>
    </row>
    <row r="112" spans="2:5" x14ac:dyDescent="0.2">
      <c r="B112" s="11" t="s">
        <v>140</v>
      </c>
      <c r="C112" s="12" t="str">
        <f>HYPERLINK("#2008年度以前の試験結果一覧!D"&amp;MATCH("*ハイパーベスト*",'2008年度以前の試験結果一覧'!D:D,0),"ハイパーベスト")</f>
        <v>ハイパーベスト</v>
      </c>
      <c r="D112" s="15" t="s">
        <v>152</v>
      </c>
      <c r="E112" s="14" t="s">
        <v>146</v>
      </c>
    </row>
    <row r="113" spans="2:5" x14ac:dyDescent="0.2">
      <c r="B113" s="11" t="s">
        <v>161</v>
      </c>
      <c r="C113" s="12" t="str">
        <f>HYPERLINK("#2009年度以降の試験結果一覧!D"&amp;MATCH("Child Guard1.0*",'2009年度以降の試験結果一覧'!D:D,0),"Child Guard1.0")</f>
        <v>Child Guard1.0</v>
      </c>
      <c r="D113" s="19" t="s">
        <v>145</v>
      </c>
      <c r="E113" s="21" t="s">
        <v>153</v>
      </c>
    </row>
    <row r="114" spans="2:5" ht="20.399999999999999" x14ac:dyDescent="0.2">
      <c r="B114" s="11" t="s">
        <v>138</v>
      </c>
      <c r="C114" s="344" t="str">
        <f>HYPERLINK("#2009年度以降の試験結果一覧!D"&amp;MATCH("*pops*",'2009年度以降の試験結果一覧'!D:D,0),"takata04-beans (試験製品:takata04-pops)")</f>
        <v>takata04-beans (試験製品:takata04-pops)</v>
      </c>
      <c r="D114" s="15" t="s">
        <v>152</v>
      </c>
      <c r="E114" s="21" t="s">
        <v>153</v>
      </c>
    </row>
    <row r="115" spans="2:5" x14ac:dyDescent="0.2">
      <c r="B115" s="11" t="s">
        <v>138</v>
      </c>
      <c r="C115" s="12" t="str">
        <f>HYPERLINK("#2008年度以前の試験結果一覧!D"&amp;MATCH("*comfyN*",'2008年度以前の試験結果一覧'!D:D,0),"takata04-comfyN")</f>
        <v>takata04-comfyN</v>
      </c>
      <c r="D115" s="15" t="s">
        <v>152</v>
      </c>
      <c r="E115" s="21" t="s">
        <v>153</v>
      </c>
    </row>
    <row r="116" spans="2:5" x14ac:dyDescent="0.2">
      <c r="B116" s="11" t="s">
        <v>138</v>
      </c>
      <c r="C116" s="12" t="str">
        <f>HYPERLINK("#2008年度以前の試験結果一覧!D"&amp;MATCH("*facil*",'2008年度以前の試験結果一覧'!D:D,0),"takata04-facil")</f>
        <v>takata04-facil</v>
      </c>
      <c r="D116" s="15" t="s">
        <v>152</v>
      </c>
      <c r="E116" s="21" t="s">
        <v>153</v>
      </c>
    </row>
    <row r="117" spans="2:5" x14ac:dyDescent="0.2">
      <c r="B117" s="11" t="s">
        <v>165</v>
      </c>
      <c r="C117" s="12" t="str">
        <f t="array" ref="C117">HYPERLINK("#2009年度以降の試験結果一覧!D"&amp;MATCH("*ｉ fix*"&amp;12,'2009年度以降の試験結果一覧'!D:D&amp;'2009年度以降の試験結果一覧'!F:F,0),"takata04-i fix")</f>
        <v>takata04-i fix</v>
      </c>
      <c r="D117" s="19" t="s">
        <v>145</v>
      </c>
      <c r="E117" s="21" t="s">
        <v>153</v>
      </c>
    </row>
    <row r="118" spans="2:5" x14ac:dyDescent="0.2">
      <c r="B118" s="11" t="s">
        <v>165</v>
      </c>
      <c r="C118" s="12" t="str">
        <f>HYPERLINK("#2009年度以降の試験結果一覧!D"&amp;MATCH("*ｉ fix WS*",'2009年度以降の試験結果一覧'!D:D,0),"takata04-i fix WS")</f>
        <v>takata04-i fix WS</v>
      </c>
      <c r="D118" s="19" t="s">
        <v>145</v>
      </c>
      <c r="E118" s="21" t="s">
        <v>153</v>
      </c>
    </row>
    <row r="119" spans="2:5" x14ac:dyDescent="0.2">
      <c r="B119" s="11" t="s">
        <v>138</v>
      </c>
      <c r="C119" s="12" t="str">
        <f>HYPERLINK("#2008年度以前の試験結果一覧!D"&amp;MATCH("*04-neo*",'2008年度以前の試験結果一覧'!D:D,0),"takata04-neo")</f>
        <v>takata04-neo</v>
      </c>
      <c r="D119" s="15" t="s">
        <v>152</v>
      </c>
      <c r="E119" s="21" t="s">
        <v>153</v>
      </c>
    </row>
    <row r="120" spans="2:5" x14ac:dyDescent="0.2">
      <c r="B120" s="11" t="s">
        <v>138</v>
      </c>
      <c r="C120" s="12" t="str">
        <f>HYPERLINK("#2009年度以降の試験結果一覧!D"&amp;MATCH("*neo premium*",'2009年度以降の試験結果一覧'!D:D,0),"takata04-neo premium")</f>
        <v>takata04-neo premium</v>
      </c>
      <c r="D120" s="15" t="s">
        <v>167</v>
      </c>
      <c r="E120" s="21" t="s">
        <v>153</v>
      </c>
    </row>
    <row r="121" spans="2:5" x14ac:dyDescent="0.2">
      <c r="B121" s="11" t="s">
        <v>138</v>
      </c>
      <c r="C121" s="12" t="str">
        <f>HYPERLINK("#2009年度以降の試験結果一覧!D"&amp;MATCH("*neo SF*",'2009年度以降の試験結果一覧'!D:D,0),"takata04-neo SF")</f>
        <v>takata04-neo SF</v>
      </c>
      <c r="D121" s="15" t="s">
        <v>167</v>
      </c>
      <c r="E121" s="21" t="s">
        <v>153</v>
      </c>
    </row>
    <row r="122" spans="2:5" x14ac:dyDescent="0.2">
      <c r="B122" s="11" t="s">
        <v>138</v>
      </c>
      <c r="C122" s="12" t="str">
        <f>HYPERLINK("#2009年度以降の試験結果一覧!D"&amp;MATCH("*pops*",'2009年度以降の試験結果一覧'!D:D,0),"takata04-pops")</f>
        <v>takata04-pops</v>
      </c>
      <c r="D122" s="15" t="s">
        <v>167</v>
      </c>
      <c r="E122" s="21" t="s">
        <v>153</v>
      </c>
    </row>
    <row r="123" spans="2:5" x14ac:dyDescent="0.2">
      <c r="B123" s="11" t="s">
        <v>138</v>
      </c>
      <c r="C123" s="12" t="str">
        <f t="array" ref="C123">HYPERLINK("#2009年度以降の試験結果一覧!D"&amp;MATCH("*smartfix*"&amp;10,'2009年度以降の試験結果一覧'!D:D&amp;'2009年度以降の試験結果一覧'!F:F,0),"takata04-smartfix")</f>
        <v>takata04-smartfix</v>
      </c>
      <c r="D123" s="15" t="s">
        <v>167</v>
      </c>
      <c r="E123" s="21" t="s">
        <v>153</v>
      </c>
    </row>
    <row r="124" spans="2:5" x14ac:dyDescent="0.2">
      <c r="B124" s="11" t="s">
        <v>138</v>
      </c>
      <c r="C124" s="12" t="str">
        <f>HYPERLINK("#2009年度以降の試験結果一覧!D"&amp;MATCH("*smartfix basic*",'2009年度以降の試験結果一覧'!D:D,0),"takata04-smartfix basic")</f>
        <v>takata04-smartfix basic</v>
      </c>
      <c r="D124" s="15" t="s">
        <v>167</v>
      </c>
      <c r="E124" s="21" t="s">
        <v>153</v>
      </c>
    </row>
    <row r="125" spans="2:5" x14ac:dyDescent="0.2">
      <c r="B125" s="11" t="s">
        <v>138</v>
      </c>
      <c r="C125" s="12" t="str">
        <f>HYPERLINK("#2008年度以前の試験結果一覧!D"&amp;MATCH("*symphonyEC*",'2008年度以前の試験結果一覧'!D:D,0),"takata04-symphonyEC")</f>
        <v>takata04-symphonyEC</v>
      </c>
      <c r="D125" s="15" t="s">
        <v>152</v>
      </c>
      <c r="E125" s="21" t="s">
        <v>153</v>
      </c>
    </row>
    <row r="126" spans="2:5" x14ac:dyDescent="0.2">
      <c r="B126" s="11" t="s">
        <v>138</v>
      </c>
      <c r="C126" s="12" t="str">
        <f>HYPERLINK("#2008年度以前の試験結果一覧!D"&amp;MATCH("*system3.0*",'2008年度以前の試験結果一覧'!D:D,0),"takata04-system3.0")</f>
        <v>takata04-system3.0</v>
      </c>
      <c r="D126" s="15" t="s">
        <v>152</v>
      </c>
      <c r="E126" s="21" t="s">
        <v>153</v>
      </c>
    </row>
    <row r="127" spans="2:5" x14ac:dyDescent="0.2">
      <c r="B127" s="11" t="s">
        <v>138</v>
      </c>
      <c r="C127" s="12" t="str">
        <f>HYPERLINK("#2008年度以前の試験結果一覧!D"&amp;MATCH("*G-Child*",'2008年度以前の試験結果一覧'!D:D,0),"トヨタ G-child plus")</f>
        <v>トヨタ G-child plus</v>
      </c>
      <c r="D127" s="15" t="s">
        <v>152</v>
      </c>
      <c r="E127" s="21" t="s">
        <v>153</v>
      </c>
    </row>
    <row r="128" spans="2:5" x14ac:dyDescent="0.2">
      <c r="B128" s="11" t="s">
        <v>138</v>
      </c>
      <c r="C128" s="12" t="str">
        <f>HYPERLINK("#2008年度以前の試験結果一覧!D"&amp;MATCH("*ミリブ3500*",'2008年度以前の試験結果一覧'!D:D,0),"ミリブ3500")</f>
        <v>ミリブ3500</v>
      </c>
      <c r="D128" s="15" t="s">
        <v>152</v>
      </c>
      <c r="E128" s="21" t="s">
        <v>153</v>
      </c>
    </row>
    <row r="129" spans="2:5" x14ac:dyDescent="0.2">
      <c r="B129" s="11" t="s">
        <v>138</v>
      </c>
      <c r="C129" s="12" t="str">
        <f t="array" ref="C129">HYPERLINK("#2008年度以前の試験結果一覧!D"&amp;MATCH("ミリブ4000*"&amp;1,'2008年度以前の試験結果一覧'!D:D&amp;'2008年度以前の試験結果一覧'!F:F,0),"ミリブ4000")</f>
        <v>ミリブ4000</v>
      </c>
      <c r="D129" s="15" t="s">
        <v>152</v>
      </c>
      <c r="E129" s="21" t="s">
        <v>153</v>
      </c>
    </row>
    <row r="130" spans="2:5" x14ac:dyDescent="0.2">
      <c r="B130" s="11" t="s">
        <v>138</v>
      </c>
      <c r="C130" s="12" t="str">
        <f>HYPERLINK("#2008年度以前の試験結果一覧!D"&amp;MATCH("*ミリブ4000EX*",'2008年度以前の試験結果一覧'!D:D,0),"ミリブ4000EX")</f>
        <v>ミリブ4000EX</v>
      </c>
      <c r="D130" s="15" t="s">
        <v>152</v>
      </c>
      <c r="E130" s="21" t="s">
        <v>153</v>
      </c>
    </row>
    <row r="131" spans="2:5" x14ac:dyDescent="0.2">
      <c r="B131" s="11" t="s">
        <v>138</v>
      </c>
      <c r="C131" s="12" t="str">
        <f>HYPERLINK("#2008年度以前の試験結果一覧!D"&amp;MATCH("*ミリブ6000*",'2008年度以前の試験結果一覧'!D:D,0),"ミリブ6000")</f>
        <v>ミリブ6000</v>
      </c>
      <c r="D131" s="15" t="s">
        <v>152</v>
      </c>
      <c r="E131" s="21" t="s">
        <v>153</v>
      </c>
    </row>
    <row r="132" spans="2:5" x14ac:dyDescent="0.2">
      <c r="B132" s="11" t="s">
        <v>132</v>
      </c>
      <c r="C132" s="12" t="str">
        <f>HYPERLINK("#2008年度以前の試験結果一覧!D"&amp;MATCH("*PAOPAO チャイルド*",'2008年度以前の試験結果一覧'!D:D,0),"PAOPAO チャイルド")</f>
        <v>PAOPAO チャイルド</v>
      </c>
      <c r="D132" s="15" t="s">
        <v>152</v>
      </c>
      <c r="E132" s="14" t="s">
        <v>146</v>
      </c>
    </row>
    <row r="133" spans="2:5" x14ac:dyDescent="0.2">
      <c r="B133" s="11" t="s">
        <v>132</v>
      </c>
      <c r="C133" s="12" t="str">
        <f>HYPERLINK("#2008年度以前の試験結果一覧!D"&amp;MATCH("*PAOPAOベビーNS*",'2008年度以前の試験結果一覧'!D:D,0),"PAOPAOベビーNS")</f>
        <v>PAOPAOベビーNS</v>
      </c>
      <c r="D133" s="15" t="s">
        <v>152</v>
      </c>
      <c r="E133" s="164" t="s">
        <v>39</v>
      </c>
    </row>
    <row r="134" spans="2:5" x14ac:dyDescent="0.2">
      <c r="B134" s="11" t="s">
        <v>134</v>
      </c>
      <c r="C134" s="12" t="str">
        <f>HYPERLINK("#2008年度以前の試験結果一覧!D"&amp;MATCH("NEWトラベルベスト*",'2008年度以前の試験結果一覧'!D:D,0),"NEWトラベルベスト")</f>
        <v>NEWトラベルベスト</v>
      </c>
      <c r="D134" s="15" t="s">
        <v>152</v>
      </c>
      <c r="E134" s="14" t="s">
        <v>146</v>
      </c>
    </row>
    <row r="135" spans="2:5" x14ac:dyDescent="0.2">
      <c r="B135" s="11" t="s">
        <v>134</v>
      </c>
      <c r="C135" s="12" t="str">
        <f>HYPERLINK("#2008年度以前の試験結果一覧!D"&amp;MATCH("スーパーキャリー [2点固定]*",'2008年度以前の試験結果一覧'!D:D,0),"スーパーキャリー [2点固定]")</f>
        <v>スーパーキャリー [2点固定]</v>
      </c>
      <c r="D135" s="15" t="s">
        <v>152</v>
      </c>
      <c r="E135" s="164" t="s">
        <v>39</v>
      </c>
    </row>
    <row r="136" spans="2:5" x14ac:dyDescent="0.2">
      <c r="B136" s="11" t="s">
        <v>134</v>
      </c>
      <c r="C136" s="12" t="str">
        <f>HYPERLINK("#2008年度以前の試験結果一覧!D"&amp;MATCH("スーパーキャリー [3点固定]*",'2008年度以前の試験結果一覧'!D:D,0),"スーパーキャリー [3点固定]")</f>
        <v>スーパーキャリー [3点固定]</v>
      </c>
      <c r="D136" s="15" t="s">
        <v>152</v>
      </c>
      <c r="E136" s="164" t="s">
        <v>39</v>
      </c>
    </row>
    <row r="137" spans="2:5" x14ac:dyDescent="0.2">
      <c r="B137" s="11" t="s">
        <v>134</v>
      </c>
      <c r="C137" s="12" t="str">
        <f>HYPERLINK("#2008年度以前の試験結果一覧!D"&amp;MATCH("トラベルベスト*",'2008年度以前の試験結果一覧'!D:D,0),"トラベルベスト")</f>
        <v>トラベルベスト</v>
      </c>
      <c r="D137" s="15" t="s">
        <v>152</v>
      </c>
      <c r="E137" s="14" t="s">
        <v>146</v>
      </c>
    </row>
    <row r="138" spans="2:5" x14ac:dyDescent="0.2">
      <c r="B138" s="11" t="s">
        <v>134</v>
      </c>
      <c r="C138" s="12" t="str">
        <f t="array" ref="C138">HYPERLINK("#2009年度以降の試験結果一覧!D"&amp;MATCH("トラベルベストEC*"&amp;12,'2009年度以降の試験結果一覧'!D:D&amp;'2009年度以降の試験結果一覧'!F:F,0),"トラベルベストEC")</f>
        <v>トラベルベストEC</v>
      </c>
      <c r="D138" s="15" t="s">
        <v>152</v>
      </c>
      <c r="E138" s="14" t="s">
        <v>146</v>
      </c>
    </row>
    <row r="139" spans="2:5" x14ac:dyDescent="0.2">
      <c r="B139" s="11" t="s">
        <v>134</v>
      </c>
      <c r="C139" s="12" t="str">
        <f>HYPERLINK("#2009年度以降の試験結果一覧!D"&amp;MATCH("トラベルベストECプラス*",'2009年度以降の試験結果一覧'!D:D,0),"トラベルベストECプラス")</f>
        <v>トラベルベストECプラス</v>
      </c>
      <c r="D139" s="15" t="s">
        <v>152</v>
      </c>
      <c r="E139" s="14" t="s">
        <v>146</v>
      </c>
    </row>
    <row r="140" spans="2:5" x14ac:dyDescent="0.2">
      <c r="B140" s="11" t="s">
        <v>134</v>
      </c>
      <c r="C140" s="12" t="str">
        <f>HYPERLINK("#2008年度以前の試験結果一覧!D"&amp;MATCH("ハイバックブースター*",'2008年度以前の試験結果一覧'!D:D,0),"ハイバックブースター")</f>
        <v>ハイバックブースター</v>
      </c>
      <c r="D140" s="15" t="s">
        <v>152</v>
      </c>
      <c r="E140" s="14" t="s">
        <v>146</v>
      </c>
    </row>
    <row r="141" spans="2:5" x14ac:dyDescent="0.2">
      <c r="B141" s="11" t="s">
        <v>134</v>
      </c>
      <c r="C141" s="12" t="str">
        <f t="array" ref="C141">HYPERLINK("#2009年度以降の試験結果一覧!D"&amp;MATCH("ハイバックブースターEC*"&amp;12,'2009年度以降の試験結果一覧'!D:D&amp;'2009年度以降の試験結果一覧'!F:F,0),"ハイバックブースターEC")</f>
        <v>ハイバックブースターEC</v>
      </c>
      <c r="D141" s="15" t="s">
        <v>152</v>
      </c>
      <c r="E141" s="14" t="s">
        <v>146</v>
      </c>
    </row>
    <row r="142" spans="2:5" x14ac:dyDescent="0.2">
      <c r="B142" s="11" t="s">
        <v>134</v>
      </c>
      <c r="C142" s="12" t="str">
        <f>HYPERLINK("#2009年度以降の試験結果一覧!D"&amp;MATCH("*EC Ⅱ Air*",'2009年度以降の試験結果一覧'!D:D,0),"ハイバックブースターEC Ⅱ Air")</f>
        <v>ハイバックブースターEC Ⅱ Air</v>
      </c>
      <c r="D142" s="15" t="s">
        <v>152</v>
      </c>
      <c r="E142" s="14" t="s">
        <v>146</v>
      </c>
    </row>
    <row r="143" spans="2:5" x14ac:dyDescent="0.2">
      <c r="B143" s="11" t="s">
        <v>134</v>
      </c>
      <c r="C143" s="12" t="str">
        <f t="array" ref="C143">HYPERLINK("#2009年度以降の試験結果一覧!D"&amp;MATCH("ハイバックブースタールージュ*"&amp;19,'2009年度以降の試験結果一覧'!D:D&amp;'2009年度以降の試験結果一覧'!F:F,0),"ハイバックブースタールージュ")</f>
        <v>ハイバックブースタールージュ</v>
      </c>
      <c r="D143" s="15" t="s">
        <v>152</v>
      </c>
      <c r="E143" s="14" t="s">
        <v>146</v>
      </c>
    </row>
    <row r="144" spans="2:5" x14ac:dyDescent="0.2">
      <c r="B144" s="11" t="s">
        <v>134</v>
      </c>
      <c r="C144" s="12" t="str">
        <f>HYPERLINK("#2009年度以降の試験結果一覧!D"&amp;MATCH("バンビーノ04*",'2009年度以降の試験結果一覧'!D:D,0),"バンビーノ04")</f>
        <v>バンビーノ04</v>
      </c>
      <c r="D144" s="15" t="s">
        <v>167</v>
      </c>
      <c r="E144" s="21" t="s">
        <v>153</v>
      </c>
    </row>
    <row r="145" spans="2:5" x14ac:dyDescent="0.2">
      <c r="B145" s="11" t="s">
        <v>134</v>
      </c>
      <c r="C145" s="12" t="str">
        <f>HYPERLINK("#2009年度以降の試験結果一覧!D"&amp;MATCH("ベビーズシート*",'2009年度以降の試験結果一覧'!D:D,0),"ベビーズシート")</f>
        <v>ベビーズシート</v>
      </c>
      <c r="D145" s="15" t="s">
        <v>167</v>
      </c>
      <c r="E145" s="164" t="s">
        <v>39</v>
      </c>
    </row>
    <row r="146" spans="2:5" x14ac:dyDescent="0.2">
      <c r="B146" s="11" t="s">
        <v>168</v>
      </c>
      <c r="C146" s="12" t="str">
        <f>HYPERLINK("#2009年度以降の試験結果一覧!D"&amp;MATCH("cuna*",'2009年度以降の試験結果一覧'!D:D,0),"cuna")</f>
        <v>cuna</v>
      </c>
      <c r="D146" s="15" t="s">
        <v>167</v>
      </c>
      <c r="E146" s="21" t="s">
        <v>153</v>
      </c>
    </row>
    <row r="147" spans="2:5" x14ac:dyDescent="0.2">
      <c r="B147" s="11" t="s">
        <v>168</v>
      </c>
      <c r="C147" s="12" t="str">
        <f>HYPERLINK("#2009年度以降の試験結果一覧!D"&amp;MATCH("Cupio*",'2009年度以降の試験結果一覧'!D:D,0),"Cupio")</f>
        <v>Cupio</v>
      </c>
      <c r="D147" s="15" t="s">
        <v>167</v>
      </c>
      <c r="E147" s="21" t="s">
        <v>153</v>
      </c>
    </row>
    <row r="148" spans="2:5" x14ac:dyDescent="0.2">
      <c r="B148" s="11" t="s">
        <v>168</v>
      </c>
      <c r="C148" s="12" t="str">
        <f>HYPERLINK("#2009年度以降の試験結果一覧!D"&amp;MATCH("Oreille",'2009年度以降の試験結果一覧'!D:D,0),"Oreille")</f>
        <v>Oreille</v>
      </c>
      <c r="D148" s="15" t="s">
        <v>167</v>
      </c>
      <c r="E148" s="21" t="s">
        <v>153</v>
      </c>
    </row>
    <row r="149" spans="2:5" x14ac:dyDescent="0.2">
      <c r="B149" s="11" t="s">
        <v>159</v>
      </c>
      <c r="C149" s="12" t="str">
        <f>HYPERLINK("#2009年度以降の試験結果一覧!D"&amp;MATCH("Oreille mou",'2009年度以降の試験結果一覧'!D:D,0),"Oreille mou")</f>
        <v>Oreille mou</v>
      </c>
      <c r="D149" s="15" t="s">
        <v>152</v>
      </c>
      <c r="E149" s="21" t="s">
        <v>153</v>
      </c>
    </row>
    <row r="150" spans="2:5" x14ac:dyDescent="0.2">
      <c r="B150" s="11" t="s">
        <v>159</v>
      </c>
      <c r="C150" s="12" t="str">
        <f>HYPERLINK("#2008年度以前の試験結果一覧!D"&amp;MATCH("*フィックスマックス*",'2008年度以前の試験結果一覧'!D:D,0),"ピジョンコンコルドフィックスマックス")</f>
        <v>ピジョンコンコルドフィックスマックス</v>
      </c>
      <c r="D150" s="15" t="s">
        <v>152</v>
      </c>
      <c r="E150" s="14" t="s">
        <v>146</v>
      </c>
    </row>
    <row r="151" spans="2:5" x14ac:dyDescent="0.2">
      <c r="B151" s="11" t="s">
        <v>129</v>
      </c>
      <c r="C151" s="12" t="str">
        <f>HYPERLINK("#2008年度以前の試験結果一覧!D"&amp;MATCH("*カブリオフィックス*",'2008年度以前の試験結果一覧'!D:D,0),"マキシコシ・カブリオフィックス")</f>
        <v>マキシコシ・カブリオフィックス</v>
      </c>
      <c r="D151" s="15" t="s">
        <v>152</v>
      </c>
      <c r="E151" s="164" t="s">
        <v>39</v>
      </c>
    </row>
    <row r="152" spans="2:5" x14ac:dyDescent="0.2">
      <c r="B152" s="11" t="s">
        <v>141</v>
      </c>
      <c r="C152" s="12" t="str">
        <f>HYPERLINK("#2008年度以前の試験結果一覧!D"&amp;MATCH("*ファンキッズ*",'2008年度以前の試験結果一覧'!D:D,0),"ファンキッズ")</f>
        <v>ファンキッズ</v>
      </c>
      <c r="D152" s="15" t="s">
        <v>152</v>
      </c>
      <c r="E152" s="14" t="s">
        <v>146</v>
      </c>
    </row>
    <row r="153" spans="2:5" x14ac:dyDescent="0.2">
      <c r="B153" s="11" t="s">
        <v>164</v>
      </c>
      <c r="C153" s="12" t="str">
        <f>HYPERLINK("#2009年度以降の試験結果一覧!D"&amp;MATCH("iA01*",'2009年度以降の試験結果一覧'!D:D,0),"iA01")</f>
        <v>iA01</v>
      </c>
      <c r="D153" s="19" t="s">
        <v>145</v>
      </c>
      <c r="E153" s="21" t="s">
        <v>153</v>
      </c>
    </row>
    <row r="154" spans="2:5" x14ac:dyDescent="0.2">
      <c r="B154" s="11" t="s">
        <v>171</v>
      </c>
      <c r="C154" s="12" t="str">
        <f>HYPERLINK("#2009年度以降の試験結果一覧!D"&amp;MATCH("カイナ*",'2009年度以降の試験結果一覧'!D:D,0),"カイナ")</f>
        <v>カイナ</v>
      </c>
      <c r="D154" s="15" t="s">
        <v>167</v>
      </c>
      <c r="E154" s="21" t="s">
        <v>153</v>
      </c>
    </row>
    <row r="155" spans="2:5" x14ac:dyDescent="0.2">
      <c r="B155" s="11" t="s">
        <v>137</v>
      </c>
      <c r="C155" s="12" t="str">
        <f>HYPERLINK("#2009年度以降の試験結果一覧!D"&amp;MATCH("ネディアップ*",'2009年度以降の試験結果一覧'!D:D,0),"ネディアップ")</f>
        <v>ネディアップ</v>
      </c>
      <c r="D155" s="15" t="s">
        <v>167</v>
      </c>
      <c r="E155" s="21" t="s">
        <v>153</v>
      </c>
    </row>
    <row r="156" spans="2:5" x14ac:dyDescent="0.2">
      <c r="B156" s="11" t="s">
        <v>137</v>
      </c>
      <c r="C156" s="12" t="str">
        <f>HYPERLINK("#2008年度以前の試験結果一覧!D"&amp;MATCH("パミオウーノ*",'2008年度以前の試験結果一覧'!D:D,0),"パミオウーノ")</f>
        <v>パミオウーノ</v>
      </c>
      <c r="D156" s="15" t="s">
        <v>152</v>
      </c>
      <c r="E156" s="21" t="s">
        <v>153</v>
      </c>
    </row>
    <row r="157" spans="2:5" x14ac:dyDescent="0.2">
      <c r="B157" s="11" t="s">
        <v>137</v>
      </c>
      <c r="C157" s="12" t="str">
        <f>HYPERLINK("#2008年度以前の試験結果一覧!D"&amp;MATCH("パミオデビューDX*",'2008年度以前の試験結果一覧'!D:D,0),"パミオデビューDX")</f>
        <v>パミオデビューDX</v>
      </c>
      <c r="D157" s="15" t="s">
        <v>152</v>
      </c>
      <c r="E157" s="21" t="s">
        <v>153</v>
      </c>
    </row>
    <row r="158" spans="2:5" x14ac:dyDescent="0.2">
      <c r="B158" s="11" t="s">
        <v>171</v>
      </c>
      <c r="C158" s="12" t="str">
        <f>HYPERLINK("#2009年度以降の試験結果一覧!D"&amp;MATCH("パミオドゥーエ*",'2009年度以降の試験結果一覧'!D:D,0),"パミオドゥーエ")</f>
        <v>パミオドゥーエ</v>
      </c>
      <c r="D158" s="15" t="s">
        <v>167</v>
      </c>
      <c r="E158" s="21" t="s">
        <v>153</v>
      </c>
    </row>
    <row r="159" spans="2:5" x14ac:dyDescent="0.2">
      <c r="B159" s="11" t="s">
        <v>171</v>
      </c>
      <c r="C159" s="12" t="str">
        <f>HYPERLINK("#2009年度以降の試験結果一覧!D"&amp;MATCH("ピピデビュー*",'2009年度以降の試験結果一覧'!D:D,0),"ピピデビュー（E8 045981）")</f>
        <v>ピピデビュー（E8 045981）</v>
      </c>
      <c r="D159" s="15" t="s">
        <v>167</v>
      </c>
      <c r="E159" s="21" t="s">
        <v>153</v>
      </c>
    </row>
    <row r="160" spans="2:5" x14ac:dyDescent="0.2">
      <c r="B160" s="11" t="s">
        <v>137</v>
      </c>
      <c r="C160" s="12" t="str">
        <f t="array" ref="C160">HYPERLINK("#2008年度以前の試験結果一覧!D"&amp;MATCH("ピピデビュー*"&amp;1,'2008年度以前の試験結果一覧'!D:D&amp;'2008年度以前の試験結果一覧'!F:F,0),"ピピデビュー（自C-1013,自C-155）")</f>
        <v>ピピデビュー（自C-1013,自C-155）</v>
      </c>
      <c r="D160" s="15" t="s">
        <v>152</v>
      </c>
      <c r="E160" s="21" t="s">
        <v>153</v>
      </c>
    </row>
    <row r="161" spans="2:5" x14ac:dyDescent="0.2">
      <c r="B161" s="11" t="s">
        <v>137</v>
      </c>
      <c r="C161" s="12" t="str">
        <f>HYPERLINK("#2008年度以前の試験結果一覧!D"&amp;MATCH("ピピデビューN*",'2008年度以前の試験結果一覧'!D:D,0),"ピピデビューN")</f>
        <v>ピピデビューN</v>
      </c>
      <c r="D161" s="15" t="s">
        <v>152</v>
      </c>
      <c r="E161" s="21" t="s">
        <v>153</v>
      </c>
    </row>
    <row r="162" spans="2:5" x14ac:dyDescent="0.2">
      <c r="B162" s="11" t="s">
        <v>137</v>
      </c>
      <c r="C162" s="12" t="str">
        <f>HYPERLINK("#2008年度以前の試験結果一覧!D"&amp;MATCH("*フィットシェル*",'2008年度以前の試験結果一覧'!D:D,0),"ピピデビューフィットシェル")</f>
        <v>ピピデビューフィットシェル</v>
      </c>
      <c r="D162" s="15" t="s">
        <v>152</v>
      </c>
      <c r="E162" s="21" t="s">
        <v>153</v>
      </c>
    </row>
    <row r="163" spans="2:5" x14ac:dyDescent="0.2">
      <c r="B163" s="11" t="s">
        <v>137</v>
      </c>
      <c r="C163" s="12" t="str">
        <f>HYPERLINK("#2009年度以降の試験結果一覧!D"&amp;MATCH("フィーカ*",'2009年度以降の試験結果一覧'!D:D,0),"フィーカ")</f>
        <v>フィーカ</v>
      </c>
      <c r="D163" s="15" t="s">
        <v>152</v>
      </c>
      <c r="E163" s="14" t="s">
        <v>146</v>
      </c>
    </row>
    <row r="164" spans="2:5" x14ac:dyDescent="0.2">
      <c r="B164" s="11" t="s">
        <v>137</v>
      </c>
      <c r="C164" s="12" t="str">
        <f>HYPERLINK("#2008年度以前の試験結果一覧!D"&amp;MATCH("ユーロビギン*",'2008年度以前の試験結果一覧'!D:D,0),"ユーロビギン")</f>
        <v>ユーロビギン</v>
      </c>
      <c r="D164" s="15" t="s">
        <v>152</v>
      </c>
      <c r="E164" s="21" t="s">
        <v>153</v>
      </c>
    </row>
    <row r="165" spans="2:5" x14ac:dyDescent="0.2">
      <c r="B165" s="11" t="s">
        <v>137</v>
      </c>
      <c r="C165" s="12" t="str">
        <f>HYPERLINK("#2009年度以降の試験結果一覧!D"&amp;MATCH("iA01*",'2009年度以降の試験結果一覧'!D:D,0),"レスティロ ISOFIX(試験:iA01)")</f>
        <v>レスティロ ISOFIX(試験:iA01)</v>
      </c>
      <c r="D165" s="19" t="s">
        <v>145</v>
      </c>
      <c r="E165" s="21" t="s">
        <v>153</v>
      </c>
    </row>
    <row r="166" spans="2:5" x14ac:dyDescent="0.2">
      <c r="B166" s="11" t="s">
        <v>137</v>
      </c>
      <c r="C166" s="12" t="str">
        <f>HYPERLINK("#2009年度以降の試験結果一覧!D"&amp;MATCH("ロングフィット*",'2009年度以降の試験結果一覧'!D:D,0),"ロングフィット")</f>
        <v>ロングフィット</v>
      </c>
      <c r="D166" s="15" t="s">
        <v>152</v>
      </c>
      <c r="E166" s="14" t="s">
        <v>146</v>
      </c>
    </row>
    <row r="167" spans="2:5" x14ac:dyDescent="0.2">
      <c r="B167" s="11" t="s">
        <v>131</v>
      </c>
      <c r="C167" s="12" t="str">
        <f t="array" ref="C167">HYPERLINK("#2008年度以前の試験結果一覧!D"&amp;MATCH("*キング*"&amp;1,'2008年度以前の試験結果一覧'!D:D&amp;'2008年度以前の試験結果一覧'!F:F,0),"レーマー・キング")</f>
        <v>レーマー・キング</v>
      </c>
      <c r="D167" s="15" t="s">
        <v>152</v>
      </c>
      <c r="E167" s="14" t="s">
        <v>146</v>
      </c>
    </row>
    <row r="168" spans="2:5" x14ac:dyDescent="0.2">
      <c r="B168" s="11" t="s">
        <v>131</v>
      </c>
      <c r="C168" s="12" t="str">
        <f>HYPERLINK("#2008年度以前の試験結果一覧!D"&amp;MATCH("*キングＴＳプラス*",'2008年度以前の試験結果一覧'!D:D,0),"レーマー・キングTSプラス")</f>
        <v>レーマー・キングTSプラス</v>
      </c>
      <c r="D168" s="15" t="s">
        <v>152</v>
      </c>
      <c r="E168" s="14" t="s">
        <v>146</v>
      </c>
    </row>
    <row r="169" spans="2:5" x14ac:dyDescent="0.2">
      <c r="B169" s="11" t="s">
        <v>155</v>
      </c>
      <c r="C169" s="12" t="str">
        <f t="array" ref="C169">HYPERLINK("#2008年度以前の試験結果一覧!D"&amp;MATCH("*ベビーセーフ*"&amp;1,'2008年度以前の試験結果一覧'!D:D&amp;'2008年度以前の試験結果一覧'!F:F,0),"レーマー・ベビーセーフ")</f>
        <v>レーマー・ベビーセーフ</v>
      </c>
      <c r="D169" s="15" t="s">
        <v>152</v>
      </c>
      <c r="E169" s="164" t="s">
        <v>39</v>
      </c>
    </row>
    <row r="170" spans="2:5" x14ac:dyDescent="0.2">
      <c r="B170" s="11" t="s">
        <v>155</v>
      </c>
      <c r="C170" s="12" t="str">
        <f>HYPERLINK("#2008年度以前の試験結果一覧!D"&amp;MATCH("*ベビーセーフプラス*",'2008年度以前の試験結果一覧'!D:D,0),"レーマー・ベビーセーフプラス")</f>
        <v>レーマー・ベビーセーフプラス</v>
      </c>
      <c r="D170" s="15" t="s">
        <v>152</v>
      </c>
      <c r="E170" s="164" t="s">
        <v>39</v>
      </c>
    </row>
    <row r="171" spans="2:5" x14ac:dyDescent="0.2">
      <c r="B171" s="11" t="s">
        <v>131</v>
      </c>
      <c r="C171" s="12" t="str">
        <f>HYPERLINK("#2009年度以降の試験結果一覧!D"&amp;MATCH("*ベビーセーフプレミアム*",'2009年度以降の試験結果一覧'!D:D,0),"レーマー・ベビーセーフプレミアム")</f>
        <v>レーマー・ベビーセーフプレミアム</v>
      </c>
      <c r="D171" s="15" t="s">
        <v>167</v>
      </c>
      <c r="E171" s="164" t="s">
        <v>39</v>
      </c>
    </row>
    <row r="172" spans="2:5" x14ac:dyDescent="0.2">
      <c r="B172" s="11" t="s">
        <v>131</v>
      </c>
      <c r="C172" s="12" t="str">
        <f>HYPERLINK("#2008年度以前の試験結果一覧!D"&amp;MATCH("*ロード*",'2008年度以前の試験結果一覧'!D:D,0),"レーマー・ロード")</f>
        <v>レーマー・ロード</v>
      </c>
      <c r="D172" s="15" t="s">
        <v>152</v>
      </c>
      <c r="E172" s="14" t="s">
        <v>146</v>
      </c>
    </row>
    <row r="173" spans="2:5" x14ac:dyDescent="0.2">
      <c r="B173" s="11" t="s">
        <v>157</v>
      </c>
      <c r="C173" s="12" t="str">
        <f>HYPERLINK("#2009年度以降の試験結果一覧!D"&amp;MATCH("J1 Duo [ISO-FIX固定]",'2009年度以降の試験結果一覧'!D:D,0),"RECARO J1 Duo [ISO-FIX固定]")</f>
        <v>RECARO J1 Duo [ISO-FIX固定]</v>
      </c>
      <c r="D173" s="15" t="s">
        <v>152</v>
      </c>
      <c r="E173" s="14" t="s">
        <v>146</v>
      </c>
    </row>
    <row r="174" spans="2:5" x14ac:dyDescent="0.2">
      <c r="B174" s="11" t="s">
        <v>157</v>
      </c>
      <c r="C174" s="12" t="str">
        <f>HYPERLINK("#2009年度以降の試験結果一覧!D"&amp;MATCH("J1 Duo [ベルト固定]",'2009年度以降の試験結果一覧'!D:D,0),"RECARO J1 Duo [ベルト固定]")</f>
        <v>RECARO J1 Duo [ベルト固定]</v>
      </c>
      <c r="D174" s="15" t="s">
        <v>152</v>
      </c>
      <c r="E174" s="14" t="s">
        <v>146</v>
      </c>
    </row>
    <row r="175" spans="2:5" x14ac:dyDescent="0.2">
      <c r="B175" s="11" t="s">
        <v>157</v>
      </c>
      <c r="C175" s="12" t="str">
        <f>HYPERLINK("#2008年度以前の試験結果一覧!D"&amp;MATCH("*ゼロプラス*",'2008年度以前の試験結果一覧'!D:D,0),"RECARO Start 0+")</f>
        <v>RECARO Start 0+</v>
      </c>
      <c r="D175" s="15" t="s">
        <v>152</v>
      </c>
      <c r="E175" s="21" t="s">
        <v>153</v>
      </c>
    </row>
    <row r="176" spans="2:5" x14ac:dyDescent="0.2">
      <c r="B176" s="11" t="s">
        <v>157</v>
      </c>
      <c r="C176" s="12" t="str">
        <f>HYPERLINK("#2009年度以降の試験結果一覧!D"&amp;MATCH("Start J1*",'2009年度以降の試験結果一覧'!D:D,0),"RECARO Start J1")</f>
        <v>RECARO Start J1</v>
      </c>
      <c r="D176" s="15" t="s">
        <v>152</v>
      </c>
      <c r="E176" s="14" t="s">
        <v>146</v>
      </c>
    </row>
    <row r="177" spans="2:5" x14ac:dyDescent="0.2">
      <c r="B177" s="11" t="s">
        <v>158</v>
      </c>
      <c r="C177" s="12" t="str">
        <f>HYPERLINK("#2008年度以前の試験結果一覧!D"&amp;MATCH("*Start R1*",'2008年度以前の試験結果一覧'!D:D,0),"RECARO Start R1")</f>
        <v>RECARO Start R1</v>
      </c>
      <c r="D177" s="15" t="s">
        <v>152</v>
      </c>
      <c r="E177" s="14" t="s">
        <v>146</v>
      </c>
    </row>
    <row r="178" spans="2:5" x14ac:dyDescent="0.2">
      <c r="B178" s="11" t="s">
        <v>158</v>
      </c>
      <c r="C178" s="12" t="str">
        <f>HYPERLINK("#2008年度以前の試験結果一覧!D"&amp;MATCH("*Start α1*",'2008年度以前の試験結果一覧'!D:D,0),"RECARO Start α1")</f>
        <v>RECARO Start α1</v>
      </c>
      <c r="D178" s="15" t="s">
        <v>152</v>
      </c>
      <c r="E178" s="14" t="s">
        <v>146</v>
      </c>
    </row>
    <row r="179" spans="2:5" x14ac:dyDescent="0.2">
      <c r="B179" s="11" t="s">
        <v>157</v>
      </c>
      <c r="C179" s="12" t="str">
        <f>HYPERLINK("#2009年度以降の試験結果一覧!D"&amp;MATCH("Young Sport*",'2009年度以降の試験結果一覧'!D:D,0),"RECARO Young Sport")</f>
        <v>RECARO Young Sport</v>
      </c>
      <c r="D179" s="15" t="s">
        <v>152</v>
      </c>
      <c r="E179" s="14" t="s">
        <v>146</v>
      </c>
    </row>
    <row r="180" spans="2:5" x14ac:dyDescent="0.2"/>
    <row r="181" spans="2:5" x14ac:dyDescent="0.2"/>
    <row r="182" spans="2:5" x14ac:dyDescent="0.2"/>
  </sheetData>
  <autoFilter ref="B3:E177">
    <sortState ref="B4:E179">
      <sortCondition ref="B3:B177"/>
    </sortState>
  </autoFilter>
  <mergeCells count="1">
    <mergeCell ref="B1:E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1"/>
  <sheetViews>
    <sheetView showGridLines="0" showRowColHeaders="0" view="pageBreakPreview" zoomScale="85" zoomScaleNormal="100" zoomScaleSheetLayoutView="85" workbookViewId="0">
      <pane xSplit="4" ySplit="6" topLeftCell="E7" activePane="bottomRight" state="frozen"/>
      <selection pane="topRight" activeCell="E1" sqref="E1"/>
      <selection pane="bottomLeft" activeCell="A7" sqref="A7"/>
      <selection pane="bottomRight" sqref="A1:C1"/>
    </sheetView>
  </sheetViews>
  <sheetFormatPr defaultColWidth="0" defaultRowHeight="13.2" zeroHeight="1" x14ac:dyDescent="0.2"/>
  <cols>
    <col min="1" max="1" width="8.33203125" customWidth="1"/>
    <col min="2" max="2" width="7.77734375" customWidth="1"/>
    <col min="3" max="3" width="6.6640625" customWidth="1"/>
    <col min="4" max="4" width="23.33203125" customWidth="1"/>
    <col min="5" max="5" width="6.109375" style="2" customWidth="1"/>
    <col min="6" max="6" width="3.77734375" customWidth="1"/>
    <col min="7" max="7" width="5.5546875" customWidth="1"/>
    <col min="8" max="8" width="5.6640625" style="73" customWidth="1"/>
    <col min="9" max="9" width="5.5546875" style="81" bestFit="1" customWidth="1"/>
    <col min="10" max="10" width="5.6640625" style="81" customWidth="1"/>
    <col min="11" max="11" width="4.109375" style="90" bestFit="1" customWidth="1"/>
    <col min="12" max="12" width="5.6640625" style="81" customWidth="1"/>
    <col min="13" max="13" width="4.109375" style="1" bestFit="1" customWidth="1"/>
    <col min="14" max="14" width="6.77734375" style="1" bestFit="1" customWidth="1"/>
    <col min="15" max="15" width="5.6640625" customWidth="1"/>
    <col min="16" max="16" width="5.5546875" style="73" customWidth="1"/>
    <col min="17" max="17" width="5.6640625" style="81" customWidth="1"/>
    <col min="18" max="18" width="4.109375" style="90" bestFit="1" customWidth="1"/>
    <col min="19" max="19" width="4.109375" style="81" bestFit="1" customWidth="1"/>
    <col min="20" max="20" width="4.109375" style="90" bestFit="1" customWidth="1"/>
    <col min="21" max="21" width="4.109375" style="81" bestFit="1" customWidth="1"/>
    <col min="22" max="22" width="4.109375" style="90" bestFit="1" customWidth="1"/>
    <col min="23" max="23" width="6.77734375" style="81" bestFit="1" customWidth="1"/>
    <col min="24" max="24" width="5.6640625" style="112" customWidth="1"/>
    <col min="25" max="25" width="5.6640625" style="73" customWidth="1"/>
    <col min="26" max="26" width="5.6640625" style="81" customWidth="1"/>
    <col min="27" max="27" width="4.109375" style="90" bestFit="1" customWidth="1"/>
    <col min="28" max="28" width="5.21875" style="81" bestFit="1" customWidth="1"/>
    <col min="29" max="29" width="4.109375" style="90" bestFit="1" customWidth="1"/>
    <col min="30" max="30" width="6.77734375" style="81" bestFit="1" customWidth="1"/>
    <col min="31" max="31" width="4.109375" style="90" bestFit="1" customWidth="1"/>
    <col min="32" max="32" width="6.77734375" style="81" bestFit="1" customWidth="1"/>
    <col min="33" max="33" width="5.6640625" style="112" customWidth="1"/>
    <col min="34" max="37" width="6.6640625" style="135" customWidth="1"/>
    <col min="38" max="38" width="6.6640625" style="148" customWidth="1"/>
    <col min="39" max="42" width="6.6640625" style="135" customWidth="1"/>
    <col min="43" max="43" width="6.6640625" style="148" customWidth="1"/>
    <col min="44" max="47" width="6.6640625" style="135" customWidth="1"/>
    <col min="48" max="48" width="6.6640625" style="3" customWidth="1"/>
    <col min="49" max="49" width="22.21875" customWidth="1"/>
  </cols>
  <sheetData>
    <row r="1" spans="1:49" ht="18" customHeight="1" thickTop="1" thickBot="1" x14ac:dyDescent="0.25">
      <c r="A1" s="390" t="str">
        <f>HYPERLINK("#'目次・索引'!B1","索引へ戻る")</f>
        <v>索引へ戻る</v>
      </c>
      <c r="B1" s="391"/>
      <c r="C1" s="392"/>
      <c r="D1" s="6" t="s">
        <v>124</v>
      </c>
      <c r="E1" s="6"/>
      <c r="F1" s="6"/>
      <c r="G1" s="6"/>
      <c r="H1" s="6"/>
      <c r="I1" s="6"/>
      <c r="J1" s="6"/>
      <c r="K1" s="6"/>
      <c r="L1" s="6"/>
      <c r="M1" s="6"/>
      <c r="N1" s="6"/>
      <c r="O1" s="6"/>
      <c r="P1" s="6"/>
      <c r="Q1" s="6"/>
      <c r="R1" s="17"/>
      <c r="S1" s="17"/>
      <c r="T1" s="6"/>
      <c r="U1" s="6"/>
      <c r="V1" s="6"/>
      <c r="W1" s="6"/>
      <c r="X1" s="6"/>
      <c r="Y1" s="6"/>
      <c r="Z1" s="6"/>
      <c r="AA1" s="6"/>
      <c r="AB1" s="6"/>
      <c r="AC1" s="6"/>
      <c r="AD1" s="6"/>
      <c r="AE1" s="6"/>
      <c r="AF1" s="6"/>
      <c r="AG1" s="6"/>
      <c r="AH1" s="6"/>
      <c r="AI1" s="6"/>
      <c r="AJ1" s="6"/>
      <c r="AK1" s="6"/>
      <c r="AL1" s="5"/>
      <c r="AM1" s="6"/>
      <c r="AN1" s="6"/>
      <c r="AO1" s="6"/>
      <c r="AP1" s="6"/>
      <c r="AQ1" s="5"/>
      <c r="AR1" s="6"/>
      <c r="AS1" s="6"/>
      <c r="AT1" s="6"/>
      <c r="AU1" s="6"/>
      <c r="AV1" s="5"/>
    </row>
    <row r="2" spans="1:49" ht="9" customHeight="1" thickTop="1" x14ac:dyDescent="0.2">
      <c r="H2"/>
      <c r="I2" s="1"/>
      <c r="J2" s="1"/>
      <c r="K2" s="1"/>
      <c r="L2" s="1"/>
      <c r="P2"/>
      <c r="Q2" s="1"/>
      <c r="R2" s="1"/>
      <c r="S2" s="1"/>
      <c r="T2" s="1"/>
      <c r="U2" s="1"/>
      <c r="V2" s="1"/>
      <c r="W2" s="1"/>
      <c r="X2"/>
      <c r="Y2"/>
      <c r="Z2" s="1"/>
      <c r="AA2" s="1"/>
      <c r="AB2" s="1"/>
      <c r="AC2" s="1"/>
      <c r="AD2" s="1"/>
      <c r="AE2" s="1"/>
      <c r="AF2" s="1"/>
      <c r="AG2"/>
      <c r="AH2" s="3"/>
      <c r="AI2" s="3"/>
      <c r="AJ2" s="3"/>
      <c r="AK2" s="3"/>
      <c r="AL2" s="3"/>
      <c r="AM2" s="3"/>
      <c r="AN2" s="3"/>
      <c r="AO2" s="3"/>
      <c r="AP2" s="3"/>
      <c r="AQ2" s="3"/>
      <c r="AR2" s="3"/>
      <c r="AS2" s="3"/>
      <c r="AT2" s="3"/>
      <c r="AU2" s="3"/>
    </row>
    <row r="3" spans="1:49" ht="16.2" customHeight="1" thickBot="1" x14ac:dyDescent="0.25">
      <c r="A3" t="s">
        <v>123</v>
      </c>
      <c r="H3"/>
      <c r="I3" s="1"/>
      <c r="J3" s="1"/>
      <c r="K3" s="1"/>
      <c r="L3" s="1"/>
      <c r="P3"/>
      <c r="Q3" s="1"/>
      <c r="R3" s="1"/>
      <c r="S3" s="1"/>
      <c r="T3" s="1"/>
      <c r="U3" s="1"/>
      <c r="V3" s="1"/>
      <c r="W3" s="1"/>
      <c r="X3"/>
      <c r="Y3"/>
      <c r="Z3" s="1"/>
      <c r="AA3" s="1"/>
      <c r="AB3" s="1"/>
      <c r="AC3" s="1"/>
      <c r="AD3" s="1"/>
      <c r="AE3" s="1"/>
      <c r="AF3" s="1"/>
      <c r="AG3"/>
      <c r="AH3" s="397" t="s">
        <v>341</v>
      </c>
      <c r="AI3" s="398"/>
      <c r="AJ3" s="398"/>
      <c r="AK3" s="398"/>
      <c r="AL3" s="398"/>
      <c r="AM3" s="398"/>
      <c r="AN3" s="398"/>
      <c r="AO3" s="398"/>
      <c r="AP3" s="398"/>
      <c r="AQ3" s="398"/>
      <c r="AR3" s="398"/>
      <c r="AS3" s="398"/>
      <c r="AT3" s="398"/>
      <c r="AU3" s="398"/>
      <c r="AV3" s="398"/>
      <c r="AW3" s="26"/>
    </row>
    <row r="4" spans="1:49" s="4" customFormat="1" ht="30" customHeight="1" x14ac:dyDescent="0.2">
      <c r="A4" s="359" t="s">
        <v>187</v>
      </c>
      <c r="B4" s="362" t="s">
        <v>144</v>
      </c>
      <c r="C4" s="365" t="s">
        <v>12</v>
      </c>
      <c r="D4" s="368" t="s">
        <v>320</v>
      </c>
      <c r="E4" s="368" t="s">
        <v>321</v>
      </c>
      <c r="F4" s="371" t="s">
        <v>322</v>
      </c>
      <c r="G4" s="399" t="s">
        <v>323</v>
      </c>
      <c r="H4" s="393" t="s">
        <v>324</v>
      </c>
      <c r="I4" s="394"/>
      <c r="J4" s="394"/>
      <c r="K4" s="394"/>
      <c r="L4" s="394"/>
      <c r="M4" s="394"/>
      <c r="N4" s="394"/>
      <c r="O4" s="394"/>
      <c r="P4" s="393" t="s">
        <v>325</v>
      </c>
      <c r="Q4" s="394"/>
      <c r="R4" s="394"/>
      <c r="S4" s="394"/>
      <c r="T4" s="394"/>
      <c r="U4" s="394"/>
      <c r="V4" s="394"/>
      <c r="W4" s="394"/>
      <c r="X4" s="394"/>
      <c r="Y4" s="393" t="s">
        <v>326</v>
      </c>
      <c r="Z4" s="394"/>
      <c r="AA4" s="394"/>
      <c r="AB4" s="394"/>
      <c r="AC4" s="394"/>
      <c r="AD4" s="394"/>
      <c r="AE4" s="394"/>
      <c r="AF4" s="394"/>
      <c r="AG4" s="395"/>
      <c r="AH4" s="396" t="s">
        <v>342</v>
      </c>
      <c r="AI4" s="396"/>
      <c r="AJ4" s="396"/>
      <c r="AK4" s="396"/>
      <c r="AL4" s="396"/>
      <c r="AM4" s="396" t="s">
        <v>343</v>
      </c>
      <c r="AN4" s="396"/>
      <c r="AO4" s="396"/>
      <c r="AP4" s="396"/>
      <c r="AQ4" s="396"/>
      <c r="AR4" s="396" t="s">
        <v>344</v>
      </c>
      <c r="AS4" s="396"/>
      <c r="AT4" s="396"/>
      <c r="AU4" s="396"/>
      <c r="AV4" s="396"/>
      <c r="AW4" s="385" t="s">
        <v>196</v>
      </c>
    </row>
    <row r="5" spans="1:49" s="4" customFormat="1" ht="90" customHeight="1" x14ac:dyDescent="0.2">
      <c r="A5" s="360"/>
      <c r="B5" s="363"/>
      <c r="C5" s="366"/>
      <c r="D5" s="369"/>
      <c r="E5" s="369"/>
      <c r="F5" s="372"/>
      <c r="G5" s="400"/>
      <c r="H5" s="376" t="s">
        <v>15</v>
      </c>
      <c r="I5" s="402" t="s">
        <v>188</v>
      </c>
      <c r="J5" s="355" t="s">
        <v>347</v>
      </c>
      <c r="K5" s="357" t="s">
        <v>13</v>
      </c>
      <c r="L5" s="358"/>
      <c r="M5" s="357" t="s">
        <v>495</v>
      </c>
      <c r="N5" s="358"/>
      <c r="O5" s="374" t="s">
        <v>189</v>
      </c>
      <c r="P5" s="376" t="s">
        <v>15</v>
      </c>
      <c r="Q5" s="378" t="s">
        <v>188</v>
      </c>
      <c r="R5" s="380" t="s">
        <v>327</v>
      </c>
      <c r="S5" s="358"/>
      <c r="T5" s="380" t="s">
        <v>334</v>
      </c>
      <c r="U5" s="358"/>
      <c r="V5" s="380" t="s">
        <v>495</v>
      </c>
      <c r="W5" s="358"/>
      <c r="X5" s="374" t="s">
        <v>189</v>
      </c>
      <c r="Y5" s="376" t="s">
        <v>15</v>
      </c>
      <c r="Z5" s="378" t="s">
        <v>188</v>
      </c>
      <c r="AA5" s="380" t="s">
        <v>13</v>
      </c>
      <c r="AB5" s="358"/>
      <c r="AC5" s="380" t="s">
        <v>496</v>
      </c>
      <c r="AD5" s="358"/>
      <c r="AE5" s="380" t="s">
        <v>495</v>
      </c>
      <c r="AF5" s="358"/>
      <c r="AG5" s="404" t="s">
        <v>189</v>
      </c>
      <c r="AH5" s="388" t="s">
        <v>232</v>
      </c>
      <c r="AI5" s="381" t="s">
        <v>233</v>
      </c>
      <c r="AJ5" s="381" t="s">
        <v>234</v>
      </c>
      <c r="AK5" s="381" t="s">
        <v>16</v>
      </c>
      <c r="AL5" s="383" t="s">
        <v>17</v>
      </c>
      <c r="AM5" s="388" t="s">
        <v>232</v>
      </c>
      <c r="AN5" s="381" t="s">
        <v>233</v>
      </c>
      <c r="AO5" s="381" t="s">
        <v>234</v>
      </c>
      <c r="AP5" s="381" t="s">
        <v>16</v>
      </c>
      <c r="AQ5" s="383" t="s">
        <v>17</v>
      </c>
      <c r="AR5" s="388" t="s">
        <v>232</v>
      </c>
      <c r="AS5" s="381" t="s">
        <v>233</v>
      </c>
      <c r="AT5" s="381" t="s">
        <v>234</v>
      </c>
      <c r="AU5" s="381" t="s">
        <v>16</v>
      </c>
      <c r="AV5" s="383" t="s">
        <v>17</v>
      </c>
      <c r="AW5" s="386"/>
    </row>
    <row r="6" spans="1:49" s="4" customFormat="1" ht="13.8" thickBot="1" x14ac:dyDescent="0.25">
      <c r="A6" s="361"/>
      <c r="B6" s="364"/>
      <c r="C6" s="367"/>
      <c r="D6" s="370"/>
      <c r="E6" s="370"/>
      <c r="F6" s="373"/>
      <c r="G6" s="401"/>
      <c r="H6" s="377"/>
      <c r="I6" s="403"/>
      <c r="J6" s="356"/>
      <c r="K6" s="91"/>
      <c r="L6" s="93"/>
      <c r="M6" s="92"/>
      <c r="N6" s="94"/>
      <c r="O6" s="375"/>
      <c r="P6" s="377"/>
      <c r="Q6" s="379"/>
      <c r="R6" s="92"/>
      <c r="S6" s="94"/>
      <c r="T6" s="92"/>
      <c r="U6" s="94"/>
      <c r="V6" s="92"/>
      <c r="W6" s="94"/>
      <c r="X6" s="375"/>
      <c r="Y6" s="377"/>
      <c r="Z6" s="379"/>
      <c r="AA6" s="91"/>
      <c r="AB6" s="93"/>
      <c r="AC6" s="92"/>
      <c r="AD6" s="94"/>
      <c r="AE6" s="92"/>
      <c r="AF6" s="94"/>
      <c r="AG6" s="405"/>
      <c r="AH6" s="389"/>
      <c r="AI6" s="382"/>
      <c r="AJ6" s="382"/>
      <c r="AK6" s="382"/>
      <c r="AL6" s="384"/>
      <c r="AM6" s="389"/>
      <c r="AN6" s="382"/>
      <c r="AO6" s="382"/>
      <c r="AP6" s="382"/>
      <c r="AQ6" s="384"/>
      <c r="AR6" s="389"/>
      <c r="AS6" s="382"/>
      <c r="AT6" s="382"/>
      <c r="AU6" s="382"/>
      <c r="AV6" s="384"/>
      <c r="AW6" s="387"/>
    </row>
    <row r="7" spans="1:49" s="4" customFormat="1" ht="48" customHeight="1" x14ac:dyDescent="0.2">
      <c r="A7" s="162" t="s">
        <v>39</v>
      </c>
      <c r="B7" s="27" t="s">
        <v>345</v>
      </c>
      <c r="C7" s="347" t="s">
        <v>185</v>
      </c>
      <c r="D7" s="38" t="s">
        <v>349</v>
      </c>
      <c r="E7" s="47" t="s">
        <v>244</v>
      </c>
      <c r="F7" s="58" t="s">
        <v>183</v>
      </c>
      <c r="G7" s="54" t="s">
        <v>335</v>
      </c>
      <c r="H7" s="64"/>
      <c r="I7" s="74"/>
      <c r="J7" s="74"/>
      <c r="K7" s="82"/>
      <c r="L7" s="86"/>
      <c r="M7" s="82"/>
      <c r="N7" s="86"/>
      <c r="O7" s="61"/>
      <c r="P7" s="68" t="s">
        <v>336</v>
      </c>
      <c r="Q7" s="76" t="s">
        <v>1</v>
      </c>
      <c r="R7" s="84" t="s">
        <v>1</v>
      </c>
      <c r="S7" s="89">
        <v>35</v>
      </c>
      <c r="T7" s="85" t="s">
        <v>1</v>
      </c>
      <c r="U7" s="43"/>
      <c r="V7" s="85" t="s">
        <v>1</v>
      </c>
      <c r="W7" s="89">
        <v>404.5</v>
      </c>
      <c r="X7" s="62" t="s">
        <v>7</v>
      </c>
      <c r="Y7" s="65"/>
      <c r="Z7" s="75"/>
      <c r="AA7" s="82"/>
      <c r="AB7" s="86"/>
      <c r="AC7" s="82"/>
      <c r="AD7" s="86"/>
      <c r="AE7" s="82"/>
      <c r="AF7" s="86"/>
      <c r="AG7" s="61"/>
      <c r="AH7" s="127"/>
      <c r="AI7" s="136"/>
      <c r="AJ7" s="136"/>
      <c r="AK7" s="136"/>
      <c r="AL7" s="119"/>
      <c r="AM7" s="128">
        <v>1</v>
      </c>
      <c r="AN7" s="137">
        <v>3</v>
      </c>
      <c r="AO7" s="137">
        <v>3</v>
      </c>
      <c r="AP7" s="137">
        <v>5</v>
      </c>
      <c r="AQ7" s="120">
        <v>2</v>
      </c>
      <c r="AR7" s="127"/>
      <c r="AS7" s="136"/>
      <c r="AT7" s="136"/>
      <c r="AU7" s="136"/>
      <c r="AV7" s="119"/>
      <c r="AW7" s="23" t="s">
        <v>346</v>
      </c>
    </row>
    <row r="8" spans="1:49" s="4" customFormat="1" ht="48" customHeight="1" x14ac:dyDescent="0.2">
      <c r="A8" s="162" t="s">
        <v>39</v>
      </c>
      <c r="B8" s="27" t="s">
        <v>345</v>
      </c>
      <c r="C8" s="347" t="s">
        <v>185</v>
      </c>
      <c r="D8" s="38" t="s">
        <v>350</v>
      </c>
      <c r="E8" s="47" t="s">
        <v>244</v>
      </c>
      <c r="F8" s="58" t="s">
        <v>183</v>
      </c>
      <c r="G8" s="54" t="s">
        <v>335</v>
      </c>
      <c r="H8" s="65"/>
      <c r="I8" s="75"/>
      <c r="J8" s="75"/>
      <c r="K8" s="83"/>
      <c r="L8" s="87"/>
      <c r="M8" s="83"/>
      <c r="N8" s="87"/>
      <c r="O8" s="61"/>
      <c r="P8" s="68" t="s">
        <v>336</v>
      </c>
      <c r="Q8" s="76" t="s">
        <v>1</v>
      </c>
      <c r="R8" s="84" t="s">
        <v>1</v>
      </c>
      <c r="S8" s="88">
        <v>33</v>
      </c>
      <c r="T8" s="84" t="s">
        <v>1</v>
      </c>
      <c r="U8" s="40"/>
      <c r="V8" s="84" t="s">
        <v>1</v>
      </c>
      <c r="W8" s="110">
        <v>466</v>
      </c>
      <c r="X8" s="62" t="s">
        <v>7</v>
      </c>
      <c r="Y8" s="65"/>
      <c r="Z8" s="75"/>
      <c r="AA8" s="83"/>
      <c r="AB8" s="87"/>
      <c r="AC8" s="83"/>
      <c r="AD8" s="87"/>
      <c r="AE8" s="83"/>
      <c r="AF8" s="118"/>
      <c r="AG8" s="61"/>
      <c r="AH8" s="127"/>
      <c r="AI8" s="136"/>
      <c r="AJ8" s="136"/>
      <c r="AK8" s="136"/>
      <c r="AL8" s="119"/>
      <c r="AM8" s="128">
        <v>1</v>
      </c>
      <c r="AN8" s="137">
        <v>3</v>
      </c>
      <c r="AO8" s="137">
        <v>3</v>
      </c>
      <c r="AP8" s="137">
        <v>3</v>
      </c>
      <c r="AQ8" s="120">
        <v>2</v>
      </c>
      <c r="AR8" s="127"/>
      <c r="AS8" s="136"/>
      <c r="AT8" s="136"/>
      <c r="AU8" s="136"/>
      <c r="AV8" s="119"/>
      <c r="AW8" s="24" t="s">
        <v>235</v>
      </c>
    </row>
    <row r="9" spans="1:49" s="4" customFormat="1" ht="48" customHeight="1" x14ac:dyDescent="0.2">
      <c r="A9" s="162" t="s">
        <v>39</v>
      </c>
      <c r="B9" s="32" t="s">
        <v>193</v>
      </c>
      <c r="C9" s="347" t="s">
        <v>103</v>
      </c>
      <c r="D9" s="40" t="s">
        <v>279</v>
      </c>
      <c r="E9" s="156" t="s">
        <v>244</v>
      </c>
      <c r="F9" s="58" t="s">
        <v>100</v>
      </c>
      <c r="G9" s="54" t="s">
        <v>335</v>
      </c>
      <c r="H9" s="65"/>
      <c r="I9" s="75"/>
      <c r="J9" s="75"/>
      <c r="K9" s="83"/>
      <c r="L9" s="87"/>
      <c r="M9" s="83"/>
      <c r="N9" s="87"/>
      <c r="O9" s="95"/>
      <c r="P9" s="68" t="s">
        <v>336</v>
      </c>
      <c r="Q9" s="76" t="s">
        <v>1</v>
      </c>
      <c r="R9" s="84" t="s">
        <v>1</v>
      </c>
      <c r="S9" s="88">
        <v>38</v>
      </c>
      <c r="T9" s="84" t="s">
        <v>1</v>
      </c>
      <c r="U9" s="40"/>
      <c r="V9" s="84" t="s">
        <v>1</v>
      </c>
      <c r="W9" s="88">
        <v>416.7</v>
      </c>
      <c r="X9" s="96" t="s">
        <v>24</v>
      </c>
      <c r="Y9" s="65"/>
      <c r="Z9" s="75"/>
      <c r="AA9" s="83"/>
      <c r="AB9" s="87"/>
      <c r="AC9" s="83"/>
      <c r="AD9" s="87"/>
      <c r="AE9" s="83"/>
      <c r="AF9" s="87"/>
      <c r="AG9" s="95"/>
      <c r="AH9" s="127"/>
      <c r="AI9" s="136"/>
      <c r="AJ9" s="136"/>
      <c r="AK9" s="136"/>
      <c r="AL9" s="119"/>
      <c r="AM9" s="128">
        <v>4</v>
      </c>
      <c r="AN9" s="137">
        <v>2</v>
      </c>
      <c r="AO9" s="137">
        <v>3</v>
      </c>
      <c r="AP9" s="137">
        <v>3</v>
      </c>
      <c r="AQ9" s="120">
        <v>2</v>
      </c>
      <c r="AR9" s="127"/>
      <c r="AS9" s="136"/>
      <c r="AT9" s="136"/>
      <c r="AU9" s="136"/>
      <c r="AV9" s="119"/>
      <c r="AW9" s="22"/>
    </row>
    <row r="10" spans="1:49" s="4" customFormat="1" ht="48" customHeight="1" x14ac:dyDescent="0.2">
      <c r="A10" s="163" t="s">
        <v>39</v>
      </c>
      <c r="B10" s="32" t="s">
        <v>193</v>
      </c>
      <c r="C10" s="347" t="s">
        <v>104</v>
      </c>
      <c r="D10" s="40" t="s">
        <v>280</v>
      </c>
      <c r="E10" s="49" t="s">
        <v>305</v>
      </c>
      <c r="F10" s="58" t="s">
        <v>100</v>
      </c>
      <c r="G10" s="54" t="s">
        <v>335</v>
      </c>
      <c r="H10" s="65"/>
      <c r="I10" s="75"/>
      <c r="J10" s="75"/>
      <c r="K10" s="83"/>
      <c r="L10" s="87"/>
      <c r="M10" s="83"/>
      <c r="N10" s="87"/>
      <c r="O10" s="95"/>
      <c r="P10" s="68" t="s">
        <v>336</v>
      </c>
      <c r="Q10" s="76" t="s">
        <v>1</v>
      </c>
      <c r="R10" s="84" t="s">
        <v>121</v>
      </c>
      <c r="S10" s="88">
        <v>31</v>
      </c>
      <c r="T10" s="84" t="s">
        <v>1</v>
      </c>
      <c r="U10" s="40"/>
      <c r="V10" s="84" t="s">
        <v>122</v>
      </c>
      <c r="W10" s="88">
        <v>379.1</v>
      </c>
      <c r="X10" s="96" t="s">
        <v>7</v>
      </c>
      <c r="Y10" s="64"/>
      <c r="Z10" s="75"/>
      <c r="AA10" s="83"/>
      <c r="AB10" s="87"/>
      <c r="AC10" s="83"/>
      <c r="AD10" s="87"/>
      <c r="AE10" s="83"/>
      <c r="AF10" s="87"/>
      <c r="AG10" s="95"/>
      <c r="AH10" s="127"/>
      <c r="AI10" s="136"/>
      <c r="AJ10" s="136"/>
      <c r="AK10" s="136"/>
      <c r="AL10" s="119"/>
      <c r="AM10" s="128">
        <v>1</v>
      </c>
      <c r="AN10" s="137">
        <v>4</v>
      </c>
      <c r="AO10" s="137">
        <v>4</v>
      </c>
      <c r="AP10" s="137">
        <v>3</v>
      </c>
      <c r="AQ10" s="120">
        <v>3</v>
      </c>
      <c r="AR10" s="127"/>
      <c r="AS10" s="136"/>
      <c r="AT10" s="136"/>
      <c r="AU10" s="136"/>
      <c r="AV10" s="119"/>
      <c r="AW10" s="22"/>
    </row>
    <row r="11" spans="1:49" s="4" customFormat="1" ht="48" customHeight="1" x14ac:dyDescent="0.2">
      <c r="A11" s="163" t="s">
        <v>39</v>
      </c>
      <c r="B11" s="32" t="s">
        <v>193</v>
      </c>
      <c r="C11" s="347" t="s">
        <v>40</v>
      </c>
      <c r="D11" s="39" t="s">
        <v>331</v>
      </c>
      <c r="E11" s="48" t="s">
        <v>315</v>
      </c>
      <c r="F11" s="58" t="s">
        <v>38</v>
      </c>
      <c r="G11" s="54" t="s">
        <v>335</v>
      </c>
      <c r="H11" s="65"/>
      <c r="I11" s="75"/>
      <c r="J11" s="75"/>
      <c r="K11" s="83"/>
      <c r="L11" s="87"/>
      <c r="M11" s="83"/>
      <c r="N11" s="87"/>
      <c r="O11" s="95"/>
      <c r="P11" s="68" t="s">
        <v>336</v>
      </c>
      <c r="Q11" s="76" t="s">
        <v>1</v>
      </c>
      <c r="R11" s="84" t="s">
        <v>122</v>
      </c>
      <c r="S11" s="88">
        <v>39</v>
      </c>
      <c r="T11" s="84" t="s">
        <v>122</v>
      </c>
      <c r="U11" s="40"/>
      <c r="V11" s="84" t="s">
        <v>122</v>
      </c>
      <c r="W11" s="88">
        <v>485.4</v>
      </c>
      <c r="X11" s="96" t="s">
        <v>24</v>
      </c>
      <c r="Y11" s="64"/>
      <c r="Z11" s="75"/>
      <c r="AA11" s="83"/>
      <c r="AB11" s="87"/>
      <c r="AC11" s="83"/>
      <c r="AD11" s="87"/>
      <c r="AE11" s="83"/>
      <c r="AF11" s="87"/>
      <c r="AG11" s="95"/>
      <c r="AH11" s="131"/>
      <c r="AI11" s="140"/>
      <c r="AJ11" s="140"/>
      <c r="AK11" s="140"/>
      <c r="AL11" s="123"/>
      <c r="AM11" s="133">
        <v>5</v>
      </c>
      <c r="AN11" s="142">
        <v>4.2</v>
      </c>
      <c r="AO11" s="142">
        <v>3</v>
      </c>
      <c r="AP11" s="142">
        <v>5</v>
      </c>
      <c r="AQ11" s="125">
        <v>4</v>
      </c>
      <c r="AR11" s="131"/>
      <c r="AS11" s="140"/>
      <c r="AT11" s="140"/>
      <c r="AU11" s="140"/>
      <c r="AV11" s="123"/>
      <c r="AW11" s="22"/>
    </row>
    <row r="12" spans="1:49" s="4" customFormat="1" ht="48" customHeight="1" x14ac:dyDescent="0.2">
      <c r="A12" s="162" t="s">
        <v>39</v>
      </c>
      <c r="B12" s="32" t="s">
        <v>193</v>
      </c>
      <c r="C12" s="347" t="s">
        <v>37</v>
      </c>
      <c r="D12" s="40" t="s">
        <v>281</v>
      </c>
      <c r="E12" s="49" t="s">
        <v>311</v>
      </c>
      <c r="F12" s="58" t="s">
        <v>38</v>
      </c>
      <c r="G12" s="54" t="s">
        <v>195</v>
      </c>
      <c r="H12" s="65"/>
      <c r="I12" s="75"/>
      <c r="J12" s="75"/>
      <c r="K12" s="83"/>
      <c r="L12" s="87"/>
      <c r="M12" s="83"/>
      <c r="N12" s="87"/>
      <c r="O12" s="95"/>
      <c r="P12" s="66" t="s">
        <v>337</v>
      </c>
      <c r="Q12" s="76" t="s">
        <v>1</v>
      </c>
      <c r="R12" s="84" t="s">
        <v>122</v>
      </c>
      <c r="S12" s="88">
        <v>43</v>
      </c>
      <c r="T12" s="84" t="s">
        <v>113</v>
      </c>
      <c r="U12" s="88">
        <v>44</v>
      </c>
      <c r="V12" s="84" t="s">
        <v>111</v>
      </c>
      <c r="W12" s="88">
        <v>461.3</v>
      </c>
      <c r="X12" s="96" t="s">
        <v>7</v>
      </c>
      <c r="Y12" s="65"/>
      <c r="Z12" s="75"/>
      <c r="AA12" s="83"/>
      <c r="AB12" s="87"/>
      <c r="AC12" s="83"/>
      <c r="AD12" s="87"/>
      <c r="AE12" s="83"/>
      <c r="AF12" s="87"/>
      <c r="AG12" s="95"/>
      <c r="AH12" s="131"/>
      <c r="AI12" s="140"/>
      <c r="AJ12" s="140"/>
      <c r="AK12" s="140"/>
      <c r="AL12" s="123"/>
      <c r="AM12" s="133">
        <v>1.8</v>
      </c>
      <c r="AN12" s="142">
        <v>2.5</v>
      </c>
      <c r="AO12" s="142">
        <v>3</v>
      </c>
      <c r="AP12" s="142">
        <v>5</v>
      </c>
      <c r="AQ12" s="125">
        <v>4.2</v>
      </c>
      <c r="AR12" s="131"/>
      <c r="AS12" s="140"/>
      <c r="AT12" s="140"/>
      <c r="AU12" s="140"/>
      <c r="AV12" s="123"/>
      <c r="AW12" s="22"/>
    </row>
    <row r="13" spans="1:49" s="4" customFormat="1" ht="48" customHeight="1" x14ac:dyDescent="0.2">
      <c r="A13" s="34" t="s">
        <v>191</v>
      </c>
      <c r="B13" s="28" t="s">
        <v>186</v>
      </c>
      <c r="C13" s="347" t="s">
        <v>76</v>
      </c>
      <c r="D13" s="39" t="s">
        <v>328</v>
      </c>
      <c r="E13" s="48" t="s">
        <v>298</v>
      </c>
      <c r="F13" s="58" t="s">
        <v>75</v>
      </c>
      <c r="G13" s="54" t="s">
        <v>335</v>
      </c>
      <c r="H13" s="65"/>
      <c r="I13" s="75"/>
      <c r="J13" s="75"/>
      <c r="K13" s="83"/>
      <c r="L13" s="87"/>
      <c r="M13" s="83"/>
      <c r="N13" s="87"/>
      <c r="O13" s="95"/>
      <c r="P13" s="68" t="s">
        <v>336</v>
      </c>
      <c r="Q13" s="76" t="s">
        <v>1</v>
      </c>
      <c r="R13" s="84" t="s">
        <v>1</v>
      </c>
      <c r="S13" s="88">
        <v>51</v>
      </c>
      <c r="T13" s="84" t="s">
        <v>111</v>
      </c>
      <c r="U13" s="40"/>
      <c r="V13" s="84" t="s">
        <v>111</v>
      </c>
      <c r="W13" s="88">
        <v>362.5</v>
      </c>
      <c r="X13" s="96" t="s">
        <v>7</v>
      </c>
      <c r="Y13" s="68" t="s">
        <v>336</v>
      </c>
      <c r="Z13" s="76" t="s">
        <v>1</v>
      </c>
      <c r="AA13" s="84" t="s">
        <v>1</v>
      </c>
      <c r="AB13" s="88">
        <v>485</v>
      </c>
      <c r="AC13" s="84" t="s">
        <v>1</v>
      </c>
      <c r="AD13" s="110">
        <v>525.6</v>
      </c>
      <c r="AE13" s="84" t="s">
        <v>1</v>
      </c>
      <c r="AF13" s="88">
        <v>341.4</v>
      </c>
      <c r="AG13" s="96" t="s">
        <v>7</v>
      </c>
      <c r="AH13" s="131"/>
      <c r="AI13" s="140"/>
      <c r="AJ13" s="140"/>
      <c r="AK13" s="140"/>
      <c r="AL13" s="123"/>
      <c r="AM13" s="133">
        <v>4.2</v>
      </c>
      <c r="AN13" s="142">
        <v>4.3</v>
      </c>
      <c r="AO13" s="142">
        <v>4.4000000000000004</v>
      </c>
      <c r="AP13" s="142">
        <v>3.3</v>
      </c>
      <c r="AQ13" s="125">
        <v>4.4000000000000004</v>
      </c>
      <c r="AR13" s="133">
        <v>4.2</v>
      </c>
      <c r="AS13" s="142">
        <v>4.3</v>
      </c>
      <c r="AT13" s="142">
        <v>4.4000000000000004</v>
      </c>
      <c r="AU13" s="142">
        <v>4</v>
      </c>
      <c r="AV13" s="125">
        <v>4.4000000000000004</v>
      </c>
      <c r="AW13" s="22"/>
    </row>
    <row r="14" spans="1:49" s="4" customFormat="1" ht="48" customHeight="1" x14ac:dyDescent="0.2">
      <c r="A14" s="34" t="s">
        <v>191</v>
      </c>
      <c r="B14" s="30" t="s">
        <v>193</v>
      </c>
      <c r="C14" s="347" t="s">
        <v>83</v>
      </c>
      <c r="D14" s="42" t="s">
        <v>264</v>
      </c>
      <c r="E14" s="48" t="s">
        <v>296</v>
      </c>
      <c r="F14" s="58" t="s">
        <v>75</v>
      </c>
      <c r="G14" s="54" t="s">
        <v>335</v>
      </c>
      <c r="H14" s="65"/>
      <c r="I14" s="75"/>
      <c r="J14" s="75"/>
      <c r="K14" s="83"/>
      <c r="L14" s="87"/>
      <c r="M14" s="83"/>
      <c r="N14" s="87"/>
      <c r="O14" s="95"/>
      <c r="P14" s="68" t="s">
        <v>336</v>
      </c>
      <c r="Q14" s="76" t="s">
        <v>1</v>
      </c>
      <c r="R14" s="84" t="s">
        <v>1</v>
      </c>
      <c r="S14" s="88">
        <v>54</v>
      </c>
      <c r="T14" s="84" t="s">
        <v>1</v>
      </c>
      <c r="U14" s="40"/>
      <c r="V14" s="84" t="s">
        <v>1</v>
      </c>
      <c r="W14" s="88">
        <v>406.3</v>
      </c>
      <c r="X14" s="96" t="s">
        <v>7</v>
      </c>
      <c r="Y14" s="68" t="s">
        <v>336</v>
      </c>
      <c r="Z14" s="76" t="s">
        <v>1</v>
      </c>
      <c r="AA14" s="84" t="s">
        <v>1</v>
      </c>
      <c r="AB14" s="88">
        <v>495</v>
      </c>
      <c r="AC14" s="84" t="s">
        <v>1</v>
      </c>
      <c r="AD14" s="88">
        <v>561.5</v>
      </c>
      <c r="AE14" s="84" t="s">
        <v>1</v>
      </c>
      <c r="AF14" s="88">
        <v>443.6</v>
      </c>
      <c r="AG14" s="96" t="s">
        <v>7</v>
      </c>
      <c r="AH14" s="131"/>
      <c r="AI14" s="140"/>
      <c r="AJ14" s="140"/>
      <c r="AK14" s="140"/>
      <c r="AL14" s="123"/>
      <c r="AM14" s="133">
        <v>4.3</v>
      </c>
      <c r="AN14" s="142">
        <v>4.5</v>
      </c>
      <c r="AO14" s="142">
        <v>4</v>
      </c>
      <c r="AP14" s="142">
        <v>5</v>
      </c>
      <c r="AQ14" s="125">
        <v>4.8</v>
      </c>
      <c r="AR14" s="133">
        <v>4.3</v>
      </c>
      <c r="AS14" s="142">
        <v>4.5</v>
      </c>
      <c r="AT14" s="142">
        <v>4</v>
      </c>
      <c r="AU14" s="142">
        <v>5</v>
      </c>
      <c r="AV14" s="125">
        <v>4.8</v>
      </c>
      <c r="AW14" s="22"/>
    </row>
    <row r="15" spans="1:49" s="4" customFormat="1" ht="48" customHeight="1" x14ac:dyDescent="0.2">
      <c r="A15" s="34" t="s">
        <v>191</v>
      </c>
      <c r="B15" s="30" t="s">
        <v>193</v>
      </c>
      <c r="C15" s="347" t="s">
        <v>82</v>
      </c>
      <c r="D15" s="42" t="s">
        <v>263</v>
      </c>
      <c r="E15" s="48" t="s">
        <v>299</v>
      </c>
      <c r="F15" s="58" t="s">
        <v>75</v>
      </c>
      <c r="G15" s="54" t="s">
        <v>335</v>
      </c>
      <c r="H15" s="65"/>
      <c r="I15" s="75"/>
      <c r="J15" s="75"/>
      <c r="K15" s="83"/>
      <c r="L15" s="87"/>
      <c r="M15" s="83"/>
      <c r="N15" s="87"/>
      <c r="O15" s="95"/>
      <c r="P15" s="68" t="s">
        <v>336</v>
      </c>
      <c r="Q15" s="76" t="s">
        <v>1</v>
      </c>
      <c r="R15" s="84" t="s">
        <v>1</v>
      </c>
      <c r="S15" s="88">
        <v>55</v>
      </c>
      <c r="T15" s="84" t="s">
        <v>1</v>
      </c>
      <c r="U15" s="40"/>
      <c r="V15" s="84" t="s">
        <v>1</v>
      </c>
      <c r="W15" s="88">
        <v>488.9</v>
      </c>
      <c r="X15" s="96" t="s">
        <v>7</v>
      </c>
      <c r="Y15" s="102" t="s">
        <v>336</v>
      </c>
      <c r="Z15" s="76" t="s">
        <v>1</v>
      </c>
      <c r="AA15" s="84" t="s">
        <v>1</v>
      </c>
      <c r="AB15" s="88">
        <v>524</v>
      </c>
      <c r="AC15" s="84" t="s">
        <v>1</v>
      </c>
      <c r="AD15" s="88">
        <v>586.29999999999995</v>
      </c>
      <c r="AE15" s="84" t="s">
        <v>1</v>
      </c>
      <c r="AF15" s="88">
        <v>470.7</v>
      </c>
      <c r="AG15" s="96" t="s">
        <v>7</v>
      </c>
      <c r="AH15" s="131"/>
      <c r="AI15" s="140"/>
      <c r="AJ15" s="140"/>
      <c r="AK15" s="140"/>
      <c r="AL15" s="123"/>
      <c r="AM15" s="133">
        <v>4.7</v>
      </c>
      <c r="AN15" s="142">
        <v>3.5</v>
      </c>
      <c r="AO15" s="142">
        <v>4.3</v>
      </c>
      <c r="AP15" s="142">
        <v>3.8</v>
      </c>
      <c r="AQ15" s="125">
        <v>4.8</v>
      </c>
      <c r="AR15" s="133">
        <v>4.7</v>
      </c>
      <c r="AS15" s="142">
        <v>3.5</v>
      </c>
      <c r="AT15" s="142">
        <v>4.3</v>
      </c>
      <c r="AU15" s="142">
        <v>3.3</v>
      </c>
      <c r="AV15" s="125">
        <v>4.8</v>
      </c>
      <c r="AW15" s="22"/>
    </row>
    <row r="16" spans="1:49" s="4" customFormat="1" ht="48" customHeight="1" x14ac:dyDescent="0.2">
      <c r="A16" s="34" t="s">
        <v>191</v>
      </c>
      <c r="B16" s="27" t="s">
        <v>345</v>
      </c>
      <c r="C16" s="347" t="s">
        <v>68</v>
      </c>
      <c r="D16" s="44" t="s">
        <v>355</v>
      </c>
      <c r="E16" s="52" t="s">
        <v>304</v>
      </c>
      <c r="F16" s="58" t="s">
        <v>67</v>
      </c>
      <c r="G16" s="54" t="s">
        <v>335</v>
      </c>
      <c r="H16" s="65"/>
      <c r="I16" s="75"/>
      <c r="J16" s="75"/>
      <c r="K16" s="83"/>
      <c r="L16" s="87"/>
      <c r="M16" s="83"/>
      <c r="N16" s="87"/>
      <c r="O16" s="95"/>
      <c r="P16" s="68" t="s">
        <v>336</v>
      </c>
      <c r="Q16" s="76" t="s">
        <v>1</v>
      </c>
      <c r="R16" s="84" t="s">
        <v>1</v>
      </c>
      <c r="S16" s="88">
        <v>46</v>
      </c>
      <c r="T16" s="84" t="s">
        <v>1</v>
      </c>
      <c r="U16" s="40"/>
      <c r="V16" s="84" t="s">
        <v>1</v>
      </c>
      <c r="W16" s="88">
        <v>416.6</v>
      </c>
      <c r="X16" s="96" t="s">
        <v>7</v>
      </c>
      <c r="Y16" s="68" t="s">
        <v>336</v>
      </c>
      <c r="Z16" s="76" t="s">
        <v>1</v>
      </c>
      <c r="AA16" s="84" t="s">
        <v>1</v>
      </c>
      <c r="AB16" s="88">
        <v>467</v>
      </c>
      <c r="AC16" s="84" t="s">
        <v>1</v>
      </c>
      <c r="AD16" s="88">
        <v>586.29999999999995</v>
      </c>
      <c r="AE16" s="84" t="s">
        <v>1</v>
      </c>
      <c r="AF16" s="88">
        <v>304.8</v>
      </c>
      <c r="AG16" s="96" t="s">
        <v>7</v>
      </c>
      <c r="AH16" s="127"/>
      <c r="AI16" s="136"/>
      <c r="AJ16" s="136"/>
      <c r="AK16" s="136"/>
      <c r="AL16" s="119"/>
      <c r="AM16" s="146" t="s">
        <v>237</v>
      </c>
      <c r="AN16" s="149" t="s">
        <v>237</v>
      </c>
      <c r="AO16" s="149" t="s">
        <v>237</v>
      </c>
      <c r="AP16" s="149" t="s">
        <v>237</v>
      </c>
      <c r="AQ16" s="144" t="s">
        <v>237</v>
      </c>
      <c r="AR16" s="146" t="s">
        <v>237</v>
      </c>
      <c r="AS16" s="149" t="s">
        <v>237</v>
      </c>
      <c r="AT16" s="149" t="s">
        <v>237</v>
      </c>
      <c r="AU16" s="149" t="s">
        <v>237</v>
      </c>
      <c r="AV16" s="144" t="s">
        <v>237</v>
      </c>
      <c r="AW16" s="25" t="s">
        <v>353</v>
      </c>
    </row>
    <row r="17" spans="1:49" s="4" customFormat="1" ht="48" customHeight="1" x14ac:dyDescent="0.2">
      <c r="A17" s="34" t="s">
        <v>191</v>
      </c>
      <c r="B17" s="30" t="s">
        <v>193</v>
      </c>
      <c r="C17" s="347" t="s">
        <v>70</v>
      </c>
      <c r="D17" s="42" t="s">
        <v>266</v>
      </c>
      <c r="E17" s="48" t="s">
        <v>313</v>
      </c>
      <c r="F17" s="58" t="s">
        <v>67</v>
      </c>
      <c r="G17" s="54" t="s">
        <v>335</v>
      </c>
      <c r="H17" s="65"/>
      <c r="I17" s="75"/>
      <c r="J17" s="75"/>
      <c r="K17" s="83"/>
      <c r="L17" s="87"/>
      <c r="M17" s="83"/>
      <c r="N17" s="87"/>
      <c r="O17" s="95"/>
      <c r="P17" s="68" t="s">
        <v>336</v>
      </c>
      <c r="Q17" s="76" t="s">
        <v>74</v>
      </c>
      <c r="R17" s="84" t="s">
        <v>1</v>
      </c>
      <c r="S17" s="88">
        <v>47</v>
      </c>
      <c r="T17" s="84" t="s">
        <v>1</v>
      </c>
      <c r="U17" s="40"/>
      <c r="V17" s="84" t="s">
        <v>1</v>
      </c>
      <c r="W17" s="88">
        <v>408.3</v>
      </c>
      <c r="X17" s="96" t="s">
        <v>7</v>
      </c>
      <c r="Y17" s="68" t="s">
        <v>336</v>
      </c>
      <c r="Z17" s="76" t="s">
        <v>1</v>
      </c>
      <c r="AA17" s="84" t="s">
        <v>1</v>
      </c>
      <c r="AB17" s="88">
        <v>504</v>
      </c>
      <c r="AC17" s="84" t="s">
        <v>1</v>
      </c>
      <c r="AD17" s="88">
        <v>586.20000000000005</v>
      </c>
      <c r="AE17" s="84" t="s">
        <v>1</v>
      </c>
      <c r="AF17" s="88">
        <v>445.1</v>
      </c>
      <c r="AG17" s="96" t="s">
        <v>7</v>
      </c>
      <c r="AH17" s="131"/>
      <c r="AI17" s="140"/>
      <c r="AJ17" s="140"/>
      <c r="AK17" s="140"/>
      <c r="AL17" s="123"/>
      <c r="AM17" s="133">
        <v>3.7</v>
      </c>
      <c r="AN17" s="142">
        <v>4.3</v>
      </c>
      <c r="AO17" s="142">
        <v>4</v>
      </c>
      <c r="AP17" s="142">
        <v>4</v>
      </c>
      <c r="AQ17" s="125">
        <v>3.8</v>
      </c>
      <c r="AR17" s="133">
        <v>3.7</v>
      </c>
      <c r="AS17" s="142">
        <v>4.3</v>
      </c>
      <c r="AT17" s="142">
        <v>4</v>
      </c>
      <c r="AU17" s="142">
        <v>2.8</v>
      </c>
      <c r="AV17" s="125">
        <v>3.8</v>
      </c>
      <c r="AW17" s="22"/>
    </row>
    <row r="18" spans="1:49" s="4" customFormat="1" ht="48" customHeight="1" x14ac:dyDescent="0.2">
      <c r="A18" s="34" t="s">
        <v>191</v>
      </c>
      <c r="B18" s="28" t="s">
        <v>186</v>
      </c>
      <c r="C18" s="347" t="s">
        <v>47</v>
      </c>
      <c r="D18" s="40" t="s">
        <v>249</v>
      </c>
      <c r="E18" s="49" t="s">
        <v>296</v>
      </c>
      <c r="F18" s="58" t="s">
        <v>56</v>
      </c>
      <c r="G18" s="54" t="s">
        <v>335</v>
      </c>
      <c r="H18" s="65"/>
      <c r="I18" s="75"/>
      <c r="J18" s="75"/>
      <c r="K18" s="83"/>
      <c r="L18" s="87"/>
      <c r="M18" s="83"/>
      <c r="N18" s="87"/>
      <c r="O18" s="61"/>
      <c r="P18" s="68" t="s">
        <v>336</v>
      </c>
      <c r="Q18" s="76" t="s">
        <v>1</v>
      </c>
      <c r="R18" s="84" t="s">
        <v>114</v>
      </c>
      <c r="S18" s="88">
        <v>39</v>
      </c>
      <c r="T18" s="84" t="s">
        <v>1</v>
      </c>
      <c r="U18" s="40"/>
      <c r="V18" s="84" t="s">
        <v>114</v>
      </c>
      <c r="W18" s="88">
        <v>486.4</v>
      </c>
      <c r="X18" s="62" t="s">
        <v>7</v>
      </c>
      <c r="Y18" s="68" t="s">
        <v>336</v>
      </c>
      <c r="Z18" s="76" t="s">
        <v>1</v>
      </c>
      <c r="AA18" s="84" t="s">
        <v>1</v>
      </c>
      <c r="AB18" s="88">
        <v>399</v>
      </c>
      <c r="AC18" s="84" t="s">
        <v>1</v>
      </c>
      <c r="AD18" s="110">
        <v>618.1</v>
      </c>
      <c r="AE18" s="84" t="s">
        <v>1</v>
      </c>
      <c r="AF18" s="88">
        <v>387.7</v>
      </c>
      <c r="AG18" s="62" t="s">
        <v>7</v>
      </c>
      <c r="AH18" s="131"/>
      <c r="AI18" s="140"/>
      <c r="AJ18" s="140"/>
      <c r="AK18" s="140"/>
      <c r="AL18" s="123"/>
      <c r="AM18" s="133">
        <v>3.8</v>
      </c>
      <c r="AN18" s="142">
        <v>4.5</v>
      </c>
      <c r="AO18" s="142">
        <v>4.7</v>
      </c>
      <c r="AP18" s="142">
        <v>4</v>
      </c>
      <c r="AQ18" s="125">
        <v>4.5999999999999996</v>
      </c>
      <c r="AR18" s="133">
        <v>3.8</v>
      </c>
      <c r="AS18" s="142">
        <v>4.5</v>
      </c>
      <c r="AT18" s="142">
        <v>4.7</v>
      </c>
      <c r="AU18" s="142">
        <v>5</v>
      </c>
      <c r="AV18" s="125">
        <v>4.5999999999999996</v>
      </c>
      <c r="AW18" s="22"/>
    </row>
    <row r="19" spans="1:49" s="4" customFormat="1" ht="48" customHeight="1" x14ac:dyDescent="0.2">
      <c r="A19" s="34" t="s">
        <v>191</v>
      </c>
      <c r="B19" s="30" t="s">
        <v>193</v>
      </c>
      <c r="C19" s="349" t="s">
        <v>58</v>
      </c>
      <c r="D19" s="40" t="s">
        <v>275</v>
      </c>
      <c r="E19" s="49" t="s">
        <v>296</v>
      </c>
      <c r="F19" s="58" t="s">
        <v>55</v>
      </c>
      <c r="G19" s="54" t="s">
        <v>335</v>
      </c>
      <c r="H19" s="69"/>
      <c r="I19" s="78"/>
      <c r="J19" s="75"/>
      <c r="K19" s="83"/>
      <c r="L19" s="87"/>
      <c r="M19" s="83"/>
      <c r="N19" s="87"/>
      <c r="O19" s="63"/>
      <c r="P19" s="68" t="s">
        <v>336</v>
      </c>
      <c r="Q19" s="106" t="s">
        <v>1</v>
      </c>
      <c r="R19" s="84" t="s">
        <v>1</v>
      </c>
      <c r="S19" s="88">
        <v>54</v>
      </c>
      <c r="T19" s="84" t="s">
        <v>1</v>
      </c>
      <c r="U19" s="40"/>
      <c r="V19" s="84" t="s">
        <v>111</v>
      </c>
      <c r="W19" s="88">
        <v>343.1</v>
      </c>
      <c r="X19" s="101" t="s">
        <v>7</v>
      </c>
      <c r="Y19" s="68" t="s">
        <v>336</v>
      </c>
      <c r="Z19" s="106" t="s">
        <v>1</v>
      </c>
      <c r="AA19" s="84" t="s">
        <v>1</v>
      </c>
      <c r="AB19" s="88">
        <v>516</v>
      </c>
      <c r="AC19" s="84" t="s">
        <v>1</v>
      </c>
      <c r="AD19" s="88">
        <v>523.1</v>
      </c>
      <c r="AE19" s="84" t="s">
        <v>1</v>
      </c>
      <c r="AF19" s="88">
        <v>449</v>
      </c>
      <c r="AG19" s="101" t="s">
        <v>7</v>
      </c>
      <c r="AH19" s="131"/>
      <c r="AI19" s="140"/>
      <c r="AJ19" s="140"/>
      <c r="AK19" s="140"/>
      <c r="AL19" s="123"/>
      <c r="AM19" s="133">
        <v>3.7</v>
      </c>
      <c r="AN19" s="142">
        <v>4.2</v>
      </c>
      <c r="AO19" s="142">
        <v>4</v>
      </c>
      <c r="AP19" s="142">
        <v>4</v>
      </c>
      <c r="AQ19" s="125">
        <v>3.8</v>
      </c>
      <c r="AR19" s="133">
        <v>3.7</v>
      </c>
      <c r="AS19" s="142">
        <v>4.2</v>
      </c>
      <c r="AT19" s="142">
        <v>4</v>
      </c>
      <c r="AU19" s="142">
        <v>3.5</v>
      </c>
      <c r="AV19" s="125">
        <v>3.8</v>
      </c>
      <c r="AW19" s="22"/>
    </row>
    <row r="20" spans="1:49" s="4" customFormat="1" ht="48" customHeight="1" x14ac:dyDescent="0.2">
      <c r="A20" s="34" t="s">
        <v>191</v>
      </c>
      <c r="B20" s="28" t="s">
        <v>186</v>
      </c>
      <c r="C20" s="347" t="s">
        <v>530</v>
      </c>
      <c r="D20" s="39" t="s">
        <v>529</v>
      </c>
      <c r="E20" s="48" t="s">
        <v>298</v>
      </c>
      <c r="F20" s="58" t="s">
        <v>524</v>
      </c>
      <c r="G20" s="54" t="s">
        <v>181</v>
      </c>
      <c r="H20" s="65"/>
      <c r="I20" s="75"/>
      <c r="J20" s="75"/>
      <c r="K20" s="83"/>
      <c r="L20" s="87"/>
      <c r="M20" s="83"/>
      <c r="N20" s="87"/>
      <c r="O20" s="95"/>
      <c r="P20" s="68" t="s">
        <v>336</v>
      </c>
      <c r="Q20" s="76" t="s">
        <v>1</v>
      </c>
      <c r="R20" s="84" t="s">
        <v>1</v>
      </c>
      <c r="S20" s="88">
        <v>39</v>
      </c>
      <c r="T20" s="84" t="s">
        <v>1</v>
      </c>
      <c r="U20" s="40"/>
      <c r="V20" s="84" t="s">
        <v>1</v>
      </c>
      <c r="W20" s="88">
        <v>488.3</v>
      </c>
      <c r="X20" s="96" t="s">
        <v>7</v>
      </c>
      <c r="Y20" s="67" t="s">
        <v>337</v>
      </c>
      <c r="Z20" s="76" t="s">
        <v>1</v>
      </c>
      <c r="AA20" s="84" t="s">
        <v>6</v>
      </c>
      <c r="AB20" s="88">
        <v>544</v>
      </c>
      <c r="AC20" s="84" t="s">
        <v>1</v>
      </c>
      <c r="AD20" s="110">
        <v>561.79999999999995</v>
      </c>
      <c r="AE20" s="84" t="s">
        <v>1</v>
      </c>
      <c r="AF20" s="88">
        <v>370.7</v>
      </c>
      <c r="AG20" s="96" t="s">
        <v>7</v>
      </c>
      <c r="AH20" s="131"/>
      <c r="AI20" s="140"/>
      <c r="AJ20" s="140"/>
      <c r="AK20" s="140"/>
      <c r="AL20" s="123"/>
      <c r="AM20" s="128">
        <v>4</v>
      </c>
      <c r="AN20" s="137">
        <v>2</v>
      </c>
      <c r="AO20" s="137">
        <v>5</v>
      </c>
      <c r="AP20" s="137">
        <v>4</v>
      </c>
      <c r="AQ20" s="120">
        <v>4</v>
      </c>
      <c r="AR20" s="128">
        <v>4</v>
      </c>
      <c r="AS20" s="137">
        <v>2</v>
      </c>
      <c r="AT20" s="137">
        <v>3</v>
      </c>
      <c r="AU20" s="137">
        <v>4</v>
      </c>
      <c r="AV20" s="120">
        <v>4</v>
      </c>
      <c r="AW20" s="22"/>
    </row>
    <row r="21" spans="1:49" s="4" customFormat="1" ht="48" customHeight="1" x14ac:dyDescent="0.2">
      <c r="A21" s="34" t="s">
        <v>191</v>
      </c>
      <c r="B21" s="28" t="s">
        <v>186</v>
      </c>
      <c r="C21" s="347" t="s">
        <v>525</v>
      </c>
      <c r="D21" s="39" t="s">
        <v>523</v>
      </c>
      <c r="E21" s="48" t="s">
        <v>241</v>
      </c>
      <c r="F21" s="58" t="s">
        <v>524</v>
      </c>
      <c r="G21" s="54" t="s">
        <v>181</v>
      </c>
      <c r="H21" s="65"/>
      <c r="I21" s="75"/>
      <c r="J21" s="75"/>
      <c r="K21" s="83"/>
      <c r="L21" s="87"/>
      <c r="M21" s="83"/>
      <c r="N21" s="87"/>
      <c r="O21" s="95"/>
      <c r="P21" s="68" t="s">
        <v>336</v>
      </c>
      <c r="Q21" s="76" t="s">
        <v>1</v>
      </c>
      <c r="R21" s="84" t="s">
        <v>1</v>
      </c>
      <c r="S21" s="88">
        <v>42</v>
      </c>
      <c r="T21" s="84" t="s">
        <v>1</v>
      </c>
      <c r="U21" s="40"/>
      <c r="V21" s="84" t="s">
        <v>1</v>
      </c>
      <c r="W21" s="110">
        <v>437.7</v>
      </c>
      <c r="X21" s="96" t="s">
        <v>7</v>
      </c>
      <c r="Y21" s="67" t="s">
        <v>337</v>
      </c>
      <c r="Z21" s="76" t="s">
        <v>1</v>
      </c>
      <c r="AA21" s="84" t="s">
        <v>1</v>
      </c>
      <c r="AB21" s="88">
        <v>494</v>
      </c>
      <c r="AC21" s="84" t="s">
        <v>6</v>
      </c>
      <c r="AD21" s="110">
        <v>662.2</v>
      </c>
      <c r="AE21" s="84" t="s">
        <v>1</v>
      </c>
      <c r="AF21" s="110">
        <v>412.5</v>
      </c>
      <c r="AG21" s="96" t="s">
        <v>7</v>
      </c>
      <c r="AH21" s="127"/>
      <c r="AI21" s="136"/>
      <c r="AJ21" s="136"/>
      <c r="AK21" s="136"/>
      <c r="AL21" s="119"/>
      <c r="AM21" s="128">
        <v>5</v>
      </c>
      <c r="AN21" s="137">
        <v>4</v>
      </c>
      <c r="AO21" s="137">
        <v>5</v>
      </c>
      <c r="AP21" s="137">
        <v>5</v>
      </c>
      <c r="AQ21" s="120">
        <v>4</v>
      </c>
      <c r="AR21" s="128">
        <v>5</v>
      </c>
      <c r="AS21" s="137">
        <v>4</v>
      </c>
      <c r="AT21" s="137">
        <v>4</v>
      </c>
      <c r="AU21" s="137">
        <v>5</v>
      </c>
      <c r="AV21" s="120">
        <v>4</v>
      </c>
      <c r="AW21" s="22"/>
    </row>
    <row r="22" spans="1:49" s="4" customFormat="1" ht="48" customHeight="1" x14ac:dyDescent="0.2">
      <c r="A22" s="34" t="s">
        <v>191</v>
      </c>
      <c r="B22" s="31" t="s">
        <v>186</v>
      </c>
      <c r="C22" s="348" t="s">
        <v>526</v>
      </c>
      <c r="D22" s="342" t="s">
        <v>240</v>
      </c>
      <c r="E22" s="51" t="s">
        <v>241</v>
      </c>
      <c r="F22" s="58" t="s">
        <v>183</v>
      </c>
      <c r="G22" s="54" t="s">
        <v>181</v>
      </c>
      <c r="H22" s="64"/>
      <c r="I22" s="74"/>
      <c r="J22" s="74"/>
      <c r="K22" s="82"/>
      <c r="L22" s="86"/>
      <c r="M22" s="82"/>
      <c r="N22" s="86"/>
      <c r="O22" s="97"/>
      <c r="P22" s="68" t="s">
        <v>336</v>
      </c>
      <c r="Q22" s="77" t="s">
        <v>1</v>
      </c>
      <c r="R22" s="85" t="s">
        <v>1</v>
      </c>
      <c r="S22" s="89">
        <v>42</v>
      </c>
      <c r="T22" s="85" t="s">
        <v>1</v>
      </c>
      <c r="U22" s="43"/>
      <c r="V22" s="85" t="s">
        <v>1</v>
      </c>
      <c r="W22" s="114">
        <v>449.2</v>
      </c>
      <c r="X22" s="98" t="s">
        <v>7</v>
      </c>
      <c r="Y22" s="66" t="s">
        <v>337</v>
      </c>
      <c r="Z22" s="77" t="s">
        <v>1</v>
      </c>
      <c r="AA22" s="85" t="s">
        <v>1</v>
      </c>
      <c r="AB22" s="89">
        <v>454</v>
      </c>
      <c r="AC22" s="85" t="s">
        <v>6</v>
      </c>
      <c r="AD22" s="114">
        <v>716.1</v>
      </c>
      <c r="AE22" s="85" t="s">
        <v>1</v>
      </c>
      <c r="AF22" s="114">
        <v>410.8</v>
      </c>
      <c r="AG22" s="98" t="s">
        <v>7</v>
      </c>
      <c r="AH22" s="129"/>
      <c r="AI22" s="138"/>
      <c r="AJ22" s="138"/>
      <c r="AK22" s="138"/>
      <c r="AL22" s="121"/>
      <c r="AM22" s="130">
        <v>4</v>
      </c>
      <c r="AN22" s="139">
        <v>2</v>
      </c>
      <c r="AO22" s="139">
        <v>5</v>
      </c>
      <c r="AP22" s="139">
        <v>5</v>
      </c>
      <c r="AQ22" s="122">
        <v>4</v>
      </c>
      <c r="AR22" s="130">
        <v>4</v>
      </c>
      <c r="AS22" s="139">
        <v>2</v>
      </c>
      <c r="AT22" s="139">
        <v>4</v>
      </c>
      <c r="AU22" s="139">
        <v>5</v>
      </c>
      <c r="AV22" s="122">
        <v>4</v>
      </c>
      <c r="AW22" s="24"/>
    </row>
    <row r="23" spans="1:49" s="4" customFormat="1" ht="48" customHeight="1" x14ac:dyDescent="0.2">
      <c r="A23" s="34" t="s">
        <v>191</v>
      </c>
      <c r="B23" s="31" t="s">
        <v>186</v>
      </c>
      <c r="C23" s="348" t="s">
        <v>176</v>
      </c>
      <c r="D23" s="342" t="s">
        <v>521</v>
      </c>
      <c r="E23" s="51" t="s">
        <v>302</v>
      </c>
      <c r="F23" s="58" t="s">
        <v>178</v>
      </c>
      <c r="G23" s="54" t="s">
        <v>335</v>
      </c>
      <c r="H23" s="67" t="s">
        <v>337</v>
      </c>
      <c r="I23" s="77" t="s">
        <v>1</v>
      </c>
      <c r="J23" s="77" t="s">
        <v>1</v>
      </c>
      <c r="K23" s="85" t="s">
        <v>1</v>
      </c>
      <c r="L23" s="89">
        <v>557</v>
      </c>
      <c r="M23" s="85" t="s">
        <v>6</v>
      </c>
      <c r="N23" s="89">
        <v>504.2</v>
      </c>
      <c r="O23" s="98" t="s">
        <v>7</v>
      </c>
      <c r="P23" s="68" t="s">
        <v>336</v>
      </c>
      <c r="Q23" s="77" t="s">
        <v>1</v>
      </c>
      <c r="R23" s="85" t="s">
        <v>1</v>
      </c>
      <c r="S23" s="89">
        <v>40</v>
      </c>
      <c r="T23" s="85" t="s">
        <v>1</v>
      </c>
      <c r="U23" s="43"/>
      <c r="V23" s="85" t="s">
        <v>1</v>
      </c>
      <c r="W23" s="114">
        <v>381.2</v>
      </c>
      <c r="X23" s="98" t="s">
        <v>7</v>
      </c>
      <c r="Y23" s="66" t="s">
        <v>337</v>
      </c>
      <c r="Z23" s="77" t="s">
        <v>1</v>
      </c>
      <c r="AA23" s="85" t="s">
        <v>1</v>
      </c>
      <c r="AB23" s="89">
        <v>508</v>
      </c>
      <c r="AC23" s="85" t="s">
        <v>6</v>
      </c>
      <c r="AD23" s="114">
        <v>780</v>
      </c>
      <c r="AE23" s="85" t="s">
        <v>1</v>
      </c>
      <c r="AF23" s="114">
        <v>469.4</v>
      </c>
      <c r="AG23" s="98" t="s">
        <v>7</v>
      </c>
      <c r="AH23" s="130">
        <v>5</v>
      </c>
      <c r="AI23" s="139">
        <v>4</v>
      </c>
      <c r="AJ23" s="139">
        <v>4</v>
      </c>
      <c r="AK23" s="139">
        <v>5</v>
      </c>
      <c r="AL23" s="122">
        <v>4</v>
      </c>
      <c r="AM23" s="130">
        <v>5</v>
      </c>
      <c r="AN23" s="139">
        <v>4</v>
      </c>
      <c r="AO23" s="139">
        <v>4</v>
      </c>
      <c r="AP23" s="139">
        <v>5</v>
      </c>
      <c r="AQ23" s="122">
        <v>4</v>
      </c>
      <c r="AR23" s="130">
        <v>5</v>
      </c>
      <c r="AS23" s="139">
        <v>4</v>
      </c>
      <c r="AT23" s="139">
        <v>4</v>
      </c>
      <c r="AU23" s="139">
        <v>5</v>
      </c>
      <c r="AV23" s="122">
        <v>4</v>
      </c>
      <c r="AW23" s="24"/>
    </row>
    <row r="24" spans="1:49" s="4" customFormat="1" ht="48" customHeight="1" x14ac:dyDescent="0.2">
      <c r="A24" s="34" t="s">
        <v>191</v>
      </c>
      <c r="B24" s="30" t="s">
        <v>193</v>
      </c>
      <c r="C24" s="347" t="s">
        <v>86</v>
      </c>
      <c r="D24" s="42" t="s">
        <v>259</v>
      </c>
      <c r="E24" s="48" t="s">
        <v>299</v>
      </c>
      <c r="F24" s="58" t="s">
        <v>88</v>
      </c>
      <c r="G24" s="54" t="s">
        <v>335</v>
      </c>
      <c r="H24" s="65"/>
      <c r="I24" s="75"/>
      <c r="J24" s="75"/>
      <c r="K24" s="83"/>
      <c r="L24" s="87"/>
      <c r="M24" s="83"/>
      <c r="N24" s="87"/>
      <c r="O24" s="95"/>
      <c r="P24" s="68" t="s">
        <v>336</v>
      </c>
      <c r="Q24" s="76" t="s">
        <v>87</v>
      </c>
      <c r="R24" s="84" t="s">
        <v>1</v>
      </c>
      <c r="S24" s="88">
        <v>35</v>
      </c>
      <c r="T24" s="84" t="s">
        <v>1</v>
      </c>
      <c r="U24" s="40"/>
      <c r="V24" s="84" t="s">
        <v>1</v>
      </c>
      <c r="W24" s="88">
        <v>449.6</v>
      </c>
      <c r="X24" s="96" t="s">
        <v>7</v>
      </c>
      <c r="Y24" s="66" t="s">
        <v>337</v>
      </c>
      <c r="Z24" s="76" t="s">
        <v>1</v>
      </c>
      <c r="AA24" s="84" t="s">
        <v>1</v>
      </c>
      <c r="AB24" s="88">
        <v>523</v>
      </c>
      <c r="AC24" s="84" t="s">
        <v>6</v>
      </c>
      <c r="AD24" s="110">
        <v>779.2</v>
      </c>
      <c r="AE24" s="84" t="s">
        <v>1</v>
      </c>
      <c r="AF24" s="88">
        <v>430.6</v>
      </c>
      <c r="AG24" s="96" t="s">
        <v>7</v>
      </c>
      <c r="AH24" s="127"/>
      <c r="AI24" s="136"/>
      <c r="AJ24" s="136"/>
      <c r="AK24" s="136"/>
      <c r="AL24" s="119"/>
      <c r="AM24" s="128">
        <v>5</v>
      </c>
      <c r="AN24" s="137">
        <v>3</v>
      </c>
      <c r="AO24" s="137">
        <v>4</v>
      </c>
      <c r="AP24" s="137">
        <v>3</v>
      </c>
      <c r="AQ24" s="120">
        <v>3</v>
      </c>
      <c r="AR24" s="128">
        <v>5</v>
      </c>
      <c r="AS24" s="137">
        <v>3</v>
      </c>
      <c r="AT24" s="137">
        <v>4</v>
      </c>
      <c r="AU24" s="137">
        <v>3</v>
      </c>
      <c r="AV24" s="120">
        <v>3</v>
      </c>
      <c r="AW24" s="22"/>
    </row>
    <row r="25" spans="1:49" s="4" customFormat="1" ht="48" customHeight="1" x14ac:dyDescent="0.2">
      <c r="A25" s="34" t="s">
        <v>191</v>
      </c>
      <c r="B25" s="33" t="s">
        <v>193</v>
      </c>
      <c r="C25" s="348" t="s">
        <v>61</v>
      </c>
      <c r="D25" s="45" t="s">
        <v>268</v>
      </c>
      <c r="E25" s="51" t="s">
        <v>244</v>
      </c>
      <c r="F25" s="58" t="s">
        <v>56</v>
      </c>
      <c r="G25" s="54" t="s">
        <v>335</v>
      </c>
      <c r="H25" s="64"/>
      <c r="I25" s="74"/>
      <c r="J25" s="74"/>
      <c r="K25" s="82"/>
      <c r="L25" s="86"/>
      <c r="M25" s="82"/>
      <c r="N25" s="86"/>
      <c r="O25" s="97"/>
      <c r="P25" s="68" t="s">
        <v>336</v>
      </c>
      <c r="Q25" s="77" t="s">
        <v>1</v>
      </c>
      <c r="R25" s="85" t="s">
        <v>1</v>
      </c>
      <c r="S25" s="89">
        <v>37</v>
      </c>
      <c r="T25" s="85" t="s">
        <v>1</v>
      </c>
      <c r="U25" s="43"/>
      <c r="V25" s="85" t="s">
        <v>1</v>
      </c>
      <c r="W25" s="89">
        <v>454.3</v>
      </c>
      <c r="X25" s="98" t="s">
        <v>7</v>
      </c>
      <c r="Y25" s="66" t="s">
        <v>337</v>
      </c>
      <c r="Z25" s="77" t="s">
        <v>1</v>
      </c>
      <c r="AA25" s="85" t="s">
        <v>1</v>
      </c>
      <c r="AB25" s="89">
        <v>511</v>
      </c>
      <c r="AC25" s="85" t="s">
        <v>6</v>
      </c>
      <c r="AD25" s="89">
        <v>730.5</v>
      </c>
      <c r="AE25" s="85" t="s">
        <v>1</v>
      </c>
      <c r="AF25" s="89">
        <v>448.1</v>
      </c>
      <c r="AG25" s="98" t="s">
        <v>7</v>
      </c>
      <c r="AH25" s="132"/>
      <c r="AI25" s="141"/>
      <c r="AJ25" s="141"/>
      <c r="AK25" s="141"/>
      <c r="AL25" s="124"/>
      <c r="AM25" s="147">
        <v>3.2</v>
      </c>
      <c r="AN25" s="150">
        <v>2.7</v>
      </c>
      <c r="AO25" s="150">
        <v>3.3</v>
      </c>
      <c r="AP25" s="150">
        <v>1.5</v>
      </c>
      <c r="AQ25" s="145">
        <v>4.2</v>
      </c>
      <c r="AR25" s="147">
        <v>3.2</v>
      </c>
      <c r="AS25" s="150">
        <v>2.7</v>
      </c>
      <c r="AT25" s="150">
        <v>3.3</v>
      </c>
      <c r="AU25" s="150">
        <v>4.3</v>
      </c>
      <c r="AV25" s="145">
        <v>4.2</v>
      </c>
      <c r="AW25" s="24"/>
    </row>
    <row r="26" spans="1:49" s="4" customFormat="1" ht="48" customHeight="1" x14ac:dyDescent="0.2">
      <c r="A26" s="34" t="s">
        <v>191</v>
      </c>
      <c r="B26" s="30" t="s">
        <v>193</v>
      </c>
      <c r="C26" s="347" t="s">
        <v>62</v>
      </c>
      <c r="D26" s="42" t="s">
        <v>269</v>
      </c>
      <c r="E26" s="48" t="s">
        <v>298</v>
      </c>
      <c r="F26" s="58" t="s">
        <v>56</v>
      </c>
      <c r="G26" s="54" t="s">
        <v>335</v>
      </c>
      <c r="H26" s="65"/>
      <c r="I26" s="75"/>
      <c r="J26" s="75"/>
      <c r="K26" s="83"/>
      <c r="L26" s="87"/>
      <c r="M26" s="83"/>
      <c r="N26" s="87"/>
      <c r="O26" s="95"/>
      <c r="P26" s="68" t="s">
        <v>336</v>
      </c>
      <c r="Q26" s="76" t="s">
        <v>1</v>
      </c>
      <c r="R26" s="84" t="s">
        <v>1</v>
      </c>
      <c r="S26" s="88">
        <v>46</v>
      </c>
      <c r="T26" s="84" t="s">
        <v>1</v>
      </c>
      <c r="U26" s="40"/>
      <c r="V26" s="84" t="s">
        <v>1</v>
      </c>
      <c r="W26" s="88">
        <v>487.8</v>
      </c>
      <c r="X26" s="96" t="s">
        <v>7</v>
      </c>
      <c r="Y26" s="66" t="s">
        <v>337</v>
      </c>
      <c r="Z26" s="76" t="s">
        <v>1</v>
      </c>
      <c r="AA26" s="84" t="s">
        <v>1</v>
      </c>
      <c r="AB26" s="88">
        <v>510</v>
      </c>
      <c r="AC26" s="84" t="s">
        <v>6</v>
      </c>
      <c r="AD26" s="88">
        <v>730.7</v>
      </c>
      <c r="AE26" s="84" t="s">
        <v>1</v>
      </c>
      <c r="AF26" s="88">
        <v>491.4</v>
      </c>
      <c r="AG26" s="96" t="s">
        <v>7</v>
      </c>
      <c r="AH26" s="131"/>
      <c r="AI26" s="140"/>
      <c r="AJ26" s="140"/>
      <c r="AK26" s="140"/>
      <c r="AL26" s="123"/>
      <c r="AM26" s="133">
        <v>4.3</v>
      </c>
      <c r="AN26" s="142">
        <v>4.5</v>
      </c>
      <c r="AO26" s="142">
        <v>4</v>
      </c>
      <c r="AP26" s="142">
        <v>4</v>
      </c>
      <c r="AQ26" s="125">
        <v>4.4000000000000004</v>
      </c>
      <c r="AR26" s="133">
        <v>4.3</v>
      </c>
      <c r="AS26" s="142">
        <v>4.5</v>
      </c>
      <c r="AT26" s="142">
        <v>4</v>
      </c>
      <c r="AU26" s="142">
        <v>4.3</v>
      </c>
      <c r="AV26" s="125">
        <v>4.8</v>
      </c>
      <c r="AW26" s="22"/>
    </row>
    <row r="27" spans="1:49" s="4" customFormat="1" ht="48" customHeight="1" x14ac:dyDescent="0.2">
      <c r="A27" s="34" t="s">
        <v>191</v>
      </c>
      <c r="B27" s="30" t="s">
        <v>193</v>
      </c>
      <c r="C27" s="347" t="s">
        <v>48</v>
      </c>
      <c r="D27" s="42" t="s">
        <v>270</v>
      </c>
      <c r="E27" s="48" t="s">
        <v>304</v>
      </c>
      <c r="F27" s="58" t="s">
        <v>54</v>
      </c>
      <c r="G27" s="54" t="s">
        <v>335</v>
      </c>
      <c r="H27" s="66" t="s">
        <v>337</v>
      </c>
      <c r="I27" s="76" t="s">
        <v>1</v>
      </c>
      <c r="J27" s="76" t="s">
        <v>1</v>
      </c>
      <c r="K27" s="84" t="s">
        <v>1</v>
      </c>
      <c r="L27" s="88">
        <v>538</v>
      </c>
      <c r="M27" s="84" t="s">
        <v>6</v>
      </c>
      <c r="N27" s="88">
        <v>722.8</v>
      </c>
      <c r="O27" s="62" t="s">
        <v>7</v>
      </c>
      <c r="P27" s="68" t="s">
        <v>336</v>
      </c>
      <c r="Q27" s="76" t="s">
        <v>1</v>
      </c>
      <c r="R27" s="84" t="s">
        <v>1</v>
      </c>
      <c r="S27" s="88">
        <v>36</v>
      </c>
      <c r="T27" s="84" t="s">
        <v>1</v>
      </c>
      <c r="U27" s="40"/>
      <c r="V27" s="84" t="s">
        <v>1</v>
      </c>
      <c r="W27" s="111">
        <v>481</v>
      </c>
      <c r="X27" s="96" t="s">
        <v>7</v>
      </c>
      <c r="Y27" s="67" t="s">
        <v>337</v>
      </c>
      <c r="Z27" s="76" t="s">
        <v>1</v>
      </c>
      <c r="AA27" s="84" t="s">
        <v>1</v>
      </c>
      <c r="AB27" s="88">
        <v>516</v>
      </c>
      <c r="AC27" s="84" t="s">
        <v>6</v>
      </c>
      <c r="AD27" s="88">
        <v>727.6</v>
      </c>
      <c r="AE27" s="84" t="s">
        <v>1</v>
      </c>
      <c r="AF27" s="88">
        <v>512.9</v>
      </c>
      <c r="AG27" s="62" t="s">
        <v>7</v>
      </c>
      <c r="AH27" s="133">
        <v>3.7</v>
      </c>
      <c r="AI27" s="142">
        <v>2.5</v>
      </c>
      <c r="AJ27" s="142">
        <v>2.6</v>
      </c>
      <c r="AK27" s="142">
        <v>4.3</v>
      </c>
      <c r="AL27" s="125">
        <v>4.2</v>
      </c>
      <c r="AM27" s="133">
        <v>3.7</v>
      </c>
      <c r="AN27" s="142">
        <v>2.5</v>
      </c>
      <c r="AO27" s="142">
        <v>2.6</v>
      </c>
      <c r="AP27" s="142">
        <v>3.3</v>
      </c>
      <c r="AQ27" s="353">
        <v>3.8</v>
      </c>
      <c r="AR27" s="133">
        <v>3.7</v>
      </c>
      <c r="AS27" s="142">
        <v>2.5</v>
      </c>
      <c r="AT27" s="142">
        <v>2.6</v>
      </c>
      <c r="AU27" s="142">
        <v>4.3</v>
      </c>
      <c r="AV27" s="353">
        <v>3.8</v>
      </c>
      <c r="AW27" s="22"/>
    </row>
    <row r="28" spans="1:49" s="4" customFormat="1" ht="48" customHeight="1" x14ac:dyDescent="0.2">
      <c r="A28" s="34" t="s">
        <v>191</v>
      </c>
      <c r="B28" s="30" t="s">
        <v>193</v>
      </c>
      <c r="C28" s="347" t="s">
        <v>52</v>
      </c>
      <c r="D28" s="42" t="s">
        <v>273</v>
      </c>
      <c r="E28" s="48" t="s">
        <v>299</v>
      </c>
      <c r="F28" s="58" t="s">
        <v>54</v>
      </c>
      <c r="G28" s="54" t="s">
        <v>335</v>
      </c>
      <c r="H28" s="65"/>
      <c r="I28" s="75"/>
      <c r="J28" s="75"/>
      <c r="K28" s="83"/>
      <c r="L28" s="87"/>
      <c r="M28" s="83"/>
      <c r="N28" s="87"/>
      <c r="O28" s="61"/>
      <c r="P28" s="68" t="s">
        <v>336</v>
      </c>
      <c r="Q28" s="76" t="s">
        <v>51</v>
      </c>
      <c r="R28" s="84" t="s">
        <v>1</v>
      </c>
      <c r="S28" s="88">
        <v>45</v>
      </c>
      <c r="T28" s="84" t="s">
        <v>1</v>
      </c>
      <c r="U28" s="40"/>
      <c r="V28" s="84" t="s">
        <v>1</v>
      </c>
      <c r="W28" s="88">
        <v>473.1</v>
      </c>
      <c r="X28" s="62" t="s">
        <v>7</v>
      </c>
      <c r="Y28" s="67" t="s">
        <v>337</v>
      </c>
      <c r="Z28" s="76" t="s">
        <v>1</v>
      </c>
      <c r="AA28" s="84" t="s">
        <v>1</v>
      </c>
      <c r="AB28" s="88">
        <v>518</v>
      </c>
      <c r="AC28" s="84" t="s">
        <v>6</v>
      </c>
      <c r="AD28" s="88">
        <v>737.7</v>
      </c>
      <c r="AE28" s="84" t="s">
        <v>1</v>
      </c>
      <c r="AF28" s="88">
        <v>468.2</v>
      </c>
      <c r="AG28" s="62" t="s">
        <v>7</v>
      </c>
      <c r="AH28" s="131"/>
      <c r="AI28" s="140"/>
      <c r="AJ28" s="140"/>
      <c r="AK28" s="140"/>
      <c r="AL28" s="123"/>
      <c r="AM28" s="133">
        <v>4.2</v>
      </c>
      <c r="AN28" s="142">
        <v>2.8</v>
      </c>
      <c r="AO28" s="142">
        <v>4.3</v>
      </c>
      <c r="AP28" s="142">
        <v>4.3</v>
      </c>
      <c r="AQ28" s="125">
        <v>4</v>
      </c>
      <c r="AR28" s="133">
        <v>4.2</v>
      </c>
      <c r="AS28" s="142">
        <v>2.8</v>
      </c>
      <c r="AT28" s="142">
        <v>4.3</v>
      </c>
      <c r="AU28" s="142">
        <v>4.5</v>
      </c>
      <c r="AV28" s="125">
        <v>4</v>
      </c>
      <c r="AW28" s="22"/>
    </row>
    <row r="29" spans="1:49" s="4" customFormat="1" ht="48" customHeight="1" x14ac:dyDescent="0.2">
      <c r="A29" s="34" t="s">
        <v>191</v>
      </c>
      <c r="B29" s="30" t="s">
        <v>193</v>
      </c>
      <c r="C29" s="349" t="s">
        <v>42</v>
      </c>
      <c r="D29" s="40" t="s">
        <v>278</v>
      </c>
      <c r="E29" s="49" t="s">
        <v>299</v>
      </c>
      <c r="F29" s="58" t="s">
        <v>38</v>
      </c>
      <c r="G29" s="54" t="s">
        <v>335</v>
      </c>
      <c r="H29" s="69"/>
      <c r="I29" s="78"/>
      <c r="J29" s="75"/>
      <c r="K29" s="83"/>
      <c r="L29" s="87"/>
      <c r="M29" s="83"/>
      <c r="N29" s="87"/>
      <c r="O29" s="63"/>
      <c r="P29" s="68" t="s">
        <v>336</v>
      </c>
      <c r="Q29" s="106" t="s">
        <v>1</v>
      </c>
      <c r="R29" s="84" t="s">
        <v>122</v>
      </c>
      <c r="S29" s="88">
        <v>49</v>
      </c>
      <c r="T29" s="84" t="s">
        <v>1</v>
      </c>
      <c r="U29" s="40"/>
      <c r="V29" s="84" t="s">
        <v>1</v>
      </c>
      <c r="W29" s="88">
        <v>445.3</v>
      </c>
      <c r="X29" s="101" t="s">
        <v>7</v>
      </c>
      <c r="Y29" s="67" t="s">
        <v>337</v>
      </c>
      <c r="Z29" s="106" t="s">
        <v>1</v>
      </c>
      <c r="AA29" s="84" t="s">
        <v>1</v>
      </c>
      <c r="AB29" s="88">
        <v>509</v>
      </c>
      <c r="AC29" s="84" t="s">
        <v>6</v>
      </c>
      <c r="AD29" s="88">
        <v>675.3</v>
      </c>
      <c r="AE29" s="84" t="s">
        <v>1</v>
      </c>
      <c r="AF29" s="88">
        <v>495.4</v>
      </c>
      <c r="AG29" s="101" t="s">
        <v>7</v>
      </c>
      <c r="AH29" s="131"/>
      <c r="AI29" s="140"/>
      <c r="AJ29" s="140"/>
      <c r="AK29" s="140"/>
      <c r="AL29" s="123"/>
      <c r="AM29" s="133">
        <v>4.2</v>
      </c>
      <c r="AN29" s="142">
        <v>3.3</v>
      </c>
      <c r="AO29" s="142">
        <v>3.7</v>
      </c>
      <c r="AP29" s="142">
        <v>4.8</v>
      </c>
      <c r="AQ29" s="125">
        <v>4</v>
      </c>
      <c r="AR29" s="133">
        <v>4.2</v>
      </c>
      <c r="AS29" s="142">
        <v>3.3</v>
      </c>
      <c r="AT29" s="142">
        <v>3.7</v>
      </c>
      <c r="AU29" s="142">
        <v>5</v>
      </c>
      <c r="AV29" s="125">
        <v>4</v>
      </c>
      <c r="AW29" s="22"/>
    </row>
    <row r="30" spans="1:49" s="4" customFormat="1" ht="48" customHeight="1" x14ac:dyDescent="0.2">
      <c r="A30" s="34" t="s">
        <v>191</v>
      </c>
      <c r="B30" s="28" t="s">
        <v>186</v>
      </c>
      <c r="C30" s="347" t="s">
        <v>175</v>
      </c>
      <c r="D30" s="39" t="s">
        <v>242</v>
      </c>
      <c r="E30" s="48" t="s">
        <v>302</v>
      </c>
      <c r="F30" s="58" t="s">
        <v>178</v>
      </c>
      <c r="G30" s="54" t="s">
        <v>335</v>
      </c>
      <c r="H30" s="65"/>
      <c r="I30" s="75"/>
      <c r="J30" s="75"/>
      <c r="K30" s="83"/>
      <c r="L30" s="87"/>
      <c r="M30" s="83"/>
      <c r="N30" s="87"/>
      <c r="O30" s="95"/>
      <c r="P30" s="68" t="s">
        <v>336</v>
      </c>
      <c r="Q30" s="76" t="s">
        <v>1</v>
      </c>
      <c r="R30" s="84" t="s">
        <v>1</v>
      </c>
      <c r="S30" s="88">
        <v>49</v>
      </c>
      <c r="T30" s="84" t="s">
        <v>1</v>
      </c>
      <c r="U30" s="40"/>
      <c r="V30" s="84" t="s">
        <v>1</v>
      </c>
      <c r="W30" s="110">
        <v>459.2</v>
      </c>
      <c r="X30" s="96" t="s">
        <v>7</v>
      </c>
      <c r="Y30" s="68" t="s">
        <v>339</v>
      </c>
      <c r="Z30" s="76" t="s">
        <v>6</v>
      </c>
      <c r="AA30" s="84" t="s">
        <v>1</v>
      </c>
      <c r="AB30" s="88">
        <v>455</v>
      </c>
      <c r="AC30" s="84" t="s">
        <v>6</v>
      </c>
      <c r="AD30" s="110">
        <v>654</v>
      </c>
      <c r="AE30" s="84" t="s">
        <v>1</v>
      </c>
      <c r="AF30" s="110">
        <v>403.5</v>
      </c>
      <c r="AG30" s="96" t="s">
        <v>7</v>
      </c>
      <c r="AH30" s="127"/>
      <c r="AI30" s="136"/>
      <c r="AJ30" s="136"/>
      <c r="AK30" s="136"/>
      <c r="AL30" s="119"/>
      <c r="AM30" s="128">
        <v>4</v>
      </c>
      <c r="AN30" s="137">
        <v>4</v>
      </c>
      <c r="AO30" s="137">
        <v>4</v>
      </c>
      <c r="AP30" s="137">
        <v>5</v>
      </c>
      <c r="AQ30" s="120">
        <v>4</v>
      </c>
      <c r="AR30" s="128">
        <v>4</v>
      </c>
      <c r="AS30" s="137">
        <v>4</v>
      </c>
      <c r="AT30" s="137">
        <v>4</v>
      </c>
      <c r="AU30" s="137">
        <v>5</v>
      </c>
      <c r="AV30" s="120">
        <v>4</v>
      </c>
      <c r="AW30" s="22"/>
    </row>
    <row r="31" spans="1:49" s="4" customFormat="1" ht="48" customHeight="1" x14ac:dyDescent="0.2">
      <c r="A31" s="34" t="s">
        <v>191</v>
      </c>
      <c r="B31" s="30" t="s">
        <v>193</v>
      </c>
      <c r="C31" s="347" t="s">
        <v>107</v>
      </c>
      <c r="D31" s="42" t="s">
        <v>252</v>
      </c>
      <c r="E31" s="48" t="s">
        <v>306</v>
      </c>
      <c r="F31" s="58" t="s">
        <v>108</v>
      </c>
      <c r="G31" s="54" t="s">
        <v>335</v>
      </c>
      <c r="H31" s="65"/>
      <c r="I31" s="75"/>
      <c r="J31" s="75"/>
      <c r="K31" s="83"/>
      <c r="L31" s="87"/>
      <c r="M31" s="83"/>
      <c r="N31" s="87"/>
      <c r="O31" s="95"/>
      <c r="P31" s="68" t="s">
        <v>336</v>
      </c>
      <c r="Q31" s="76" t="s">
        <v>1</v>
      </c>
      <c r="R31" s="84" t="s">
        <v>1</v>
      </c>
      <c r="S31" s="88">
        <v>36</v>
      </c>
      <c r="T31" s="84" t="s">
        <v>1</v>
      </c>
      <c r="U31" s="40"/>
      <c r="V31" s="84" t="s">
        <v>1</v>
      </c>
      <c r="W31" s="111">
        <v>411.2</v>
      </c>
      <c r="X31" s="96" t="s">
        <v>7</v>
      </c>
      <c r="Y31" s="68" t="s">
        <v>339</v>
      </c>
      <c r="Z31" s="76" t="s">
        <v>1</v>
      </c>
      <c r="AA31" s="84" t="s">
        <v>6</v>
      </c>
      <c r="AB31" s="88">
        <v>576</v>
      </c>
      <c r="AC31" s="84" t="s">
        <v>6</v>
      </c>
      <c r="AD31" s="88">
        <v>657.5</v>
      </c>
      <c r="AE31" s="84" t="s">
        <v>1</v>
      </c>
      <c r="AF31" s="88">
        <v>410.4</v>
      </c>
      <c r="AG31" s="96" t="s">
        <v>7</v>
      </c>
      <c r="AH31" s="127"/>
      <c r="AI31" s="136"/>
      <c r="AJ31" s="136"/>
      <c r="AK31" s="136"/>
      <c r="AL31" s="119"/>
      <c r="AM31" s="128">
        <v>3</v>
      </c>
      <c r="AN31" s="137">
        <v>4</v>
      </c>
      <c r="AO31" s="137">
        <v>3</v>
      </c>
      <c r="AP31" s="137">
        <v>3</v>
      </c>
      <c r="AQ31" s="120">
        <v>3</v>
      </c>
      <c r="AR31" s="128">
        <v>3</v>
      </c>
      <c r="AS31" s="137">
        <v>4</v>
      </c>
      <c r="AT31" s="137">
        <v>3</v>
      </c>
      <c r="AU31" s="137">
        <v>3</v>
      </c>
      <c r="AV31" s="120">
        <v>3</v>
      </c>
      <c r="AW31" s="25"/>
    </row>
    <row r="32" spans="1:49" s="4" customFormat="1" ht="48" customHeight="1" x14ac:dyDescent="0.2">
      <c r="A32" s="34" t="s">
        <v>191</v>
      </c>
      <c r="B32" s="30" t="s">
        <v>193</v>
      </c>
      <c r="C32" s="347" t="s">
        <v>109</v>
      </c>
      <c r="D32" s="42" t="s">
        <v>253</v>
      </c>
      <c r="E32" s="48" t="s">
        <v>307</v>
      </c>
      <c r="F32" s="58" t="s">
        <v>108</v>
      </c>
      <c r="G32" s="54" t="s">
        <v>335</v>
      </c>
      <c r="H32" s="65"/>
      <c r="I32" s="75"/>
      <c r="J32" s="75"/>
      <c r="K32" s="83"/>
      <c r="L32" s="87"/>
      <c r="M32" s="83"/>
      <c r="N32" s="87"/>
      <c r="O32" s="95"/>
      <c r="P32" s="68" t="s">
        <v>336</v>
      </c>
      <c r="Q32" s="76" t="s">
        <v>1</v>
      </c>
      <c r="R32" s="84" t="s">
        <v>1</v>
      </c>
      <c r="S32" s="88">
        <v>46</v>
      </c>
      <c r="T32" s="84" t="s">
        <v>1</v>
      </c>
      <c r="U32" s="40"/>
      <c r="V32" s="84" t="s">
        <v>1</v>
      </c>
      <c r="W32" s="111">
        <v>347</v>
      </c>
      <c r="X32" s="96" t="s">
        <v>7</v>
      </c>
      <c r="Y32" s="102" t="s">
        <v>339</v>
      </c>
      <c r="Z32" s="76" t="s">
        <v>1</v>
      </c>
      <c r="AA32" s="84" t="s">
        <v>6</v>
      </c>
      <c r="AB32" s="88">
        <v>560</v>
      </c>
      <c r="AC32" s="84" t="s">
        <v>6</v>
      </c>
      <c r="AD32" s="88">
        <v>700.1</v>
      </c>
      <c r="AE32" s="84" t="s">
        <v>1</v>
      </c>
      <c r="AF32" s="110">
        <v>500</v>
      </c>
      <c r="AG32" s="96" t="s">
        <v>7</v>
      </c>
      <c r="AH32" s="127"/>
      <c r="AI32" s="136"/>
      <c r="AJ32" s="136"/>
      <c r="AK32" s="136"/>
      <c r="AL32" s="119"/>
      <c r="AM32" s="128">
        <v>5</v>
      </c>
      <c r="AN32" s="137">
        <v>4</v>
      </c>
      <c r="AO32" s="137">
        <v>3</v>
      </c>
      <c r="AP32" s="137">
        <v>3</v>
      </c>
      <c r="AQ32" s="120">
        <v>4</v>
      </c>
      <c r="AR32" s="128">
        <v>5</v>
      </c>
      <c r="AS32" s="137">
        <v>4</v>
      </c>
      <c r="AT32" s="137">
        <v>3</v>
      </c>
      <c r="AU32" s="137">
        <v>3</v>
      </c>
      <c r="AV32" s="120">
        <v>4</v>
      </c>
      <c r="AW32" s="22"/>
    </row>
    <row r="33" spans="1:49" s="4" customFormat="1" ht="48" customHeight="1" x14ac:dyDescent="0.2">
      <c r="A33" s="34" t="s">
        <v>191</v>
      </c>
      <c r="B33" s="30" t="s">
        <v>193</v>
      </c>
      <c r="C33" s="347" t="s">
        <v>102</v>
      </c>
      <c r="D33" s="42" t="s">
        <v>254</v>
      </c>
      <c r="E33" s="48" t="s">
        <v>308</v>
      </c>
      <c r="F33" s="58" t="s">
        <v>100</v>
      </c>
      <c r="G33" s="54" t="s">
        <v>335</v>
      </c>
      <c r="H33" s="65"/>
      <c r="I33" s="75"/>
      <c r="J33" s="75"/>
      <c r="K33" s="83"/>
      <c r="L33" s="87"/>
      <c r="M33" s="83"/>
      <c r="N33" s="87"/>
      <c r="O33" s="95"/>
      <c r="P33" s="68" t="s">
        <v>336</v>
      </c>
      <c r="Q33" s="76" t="s">
        <v>1</v>
      </c>
      <c r="R33" s="84" t="s">
        <v>1</v>
      </c>
      <c r="S33" s="88">
        <v>52</v>
      </c>
      <c r="T33" s="84" t="s">
        <v>1</v>
      </c>
      <c r="U33" s="40"/>
      <c r="V33" s="84" t="s">
        <v>1</v>
      </c>
      <c r="W33" s="111">
        <v>426</v>
      </c>
      <c r="X33" s="96" t="s">
        <v>7</v>
      </c>
      <c r="Y33" s="102" t="s">
        <v>339</v>
      </c>
      <c r="Z33" s="76" t="s">
        <v>6</v>
      </c>
      <c r="AA33" s="84" t="s">
        <v>6</v>
      </c>
      <c r="AB33" s="88">
        <v>540</v>
      </c>
      <c r="AC33" s="84" t="s">
        <v>6</v>
      </c>
      <c r="AD33" s="88">
        <v>728.9</v>
      </c>
      <c r="AE33" s="84" t="s">
        <v>1</v>
      </c>
      <c r="AF33" s="88">
        <v>503.5</v>
      </c>
      <c r="AG33" s="96" t="s">
        <v>7</v>
      </c>
      <c r="AH33" s="127"/>
      <c r="AI33" s="136"/>
      <c r="AJ33" s="136"/>
      <c r="AK33" s="136"/>
      <c r="AL33" s="119"/>
      <c r="AM33" s="128">
        <v>4</v>
      </c>
      <c r="AN33" s="137">
        <v>3</v>
      </c>
      <c r="AO33" s="137">
        <v>5</v>
      </c>
      <c r="AP33" s="137">
        <v>3</v>
      </c>
      <c r="AQ33" s="120">
        <v>3</v>
      </c>
      <c r="AR33" s="128">
        <v>4</v>
      </c>
      <c r="AS33" s="137">
        <v>3</v>
      </c>
      <c r="AT33" s="137">
        <v>4</v>
      </c>
      <c r="AU33" s="137">
        <v>3</v>
      </c>
      <c r="AV33" s="120">
        <v>3</v>
      </c>
      <c r="AW33" s="22"/>
    </row>
    <row r="34" spans="1:49" s="4" customFormat="1" ht="48" customHeight="1" x14ac:dyDescent="0.2">
      <c r="A34" s="34" t="s">
        <v>191</v>
      </c>
      <c r="B34" s="28" t="s">
        <v>186</v>
      </c>
      <c r="C34" s="347" t="s">
        <v>101</v>
      </c>
      <c r="D34" s="39" t="s">
        <v>520</v>
      </c>
      <c r="E34" s="48" t="s">
        <v>302</v>
      </c>
      <c r="F34" s="58" t="s">
        <v>100</v>
      </c>
      <c r="G34" s="54" t="s">
        <v>335</v>
      </c>
      <c r="H34" s="66" t="s">
        <v>337</v>
      </c>
      <c r="I34" s="76" t="s">
        <v>1</v>
      </c>
      <c r="J34" s="76" t="s">
        <v>1</v>
      </c>
      <c r="K34" s="84" t="s">
        <v>1</v>
      </c>
      <c r="L34" s="88">
        <v>503</v>
      </c>
      <c r="M34" s="84" t="s">
        <v>6</v>
      </c>
      <c r="N34" s="88">
        <v>492.3</v>
      </c>
      <c r="O34" s="96" t="s">
        <v>7</v>
      </c>
      <c r="P34" s="68" t="s">
        <v>336</v>
      </c>
      <c r="Q34" s="76" t="s">
        <v>1</v>
      </c>
      <c r="R34" s="84" t="s">
        <v>1</v>
      </c>
      <c r="S34" s="88">
        <v>52</v>
      </c>
      <c r="T34" s="84" t="s">
        <v>1</v>
      </c>
      <c r="U34" s="40"/>
      <c r="V34" s="84" t="s">
        <v>1</v>
      </c>
      <c r="W34" s="88">
        <v>415.7</v>
      </c>
      <c r="X34" s="62" t="s">
        <v>7</v>
      </c>
      <c r="Y34" s="102" t="s">
        <v>339</v>
      </c>
      <c r="Z34" s="76" t="s">
        <v>6</v>
      </c>
      <c r="AA34" s="84" t="s">
        <v>1</v>
      </c>
      <c r="AB34" s="88">
        <v>491</v>
      </c>
      <c r="AC34" s="84" t="s">
        <v>6</v>
      </c>
      <c r="AD34" s="110">
        <v>713</v>
      </c>
      <c r="AE34" s="84" t="s">
        <v>1</v>
      </c>
      <c r="AF34" s="110">
        <v>405</v>
      </c>
      <c r="AG34" s="96" t="s">
        <v>7</v>
      </c>
      <c r="AH34" s="128">
        <v>5</v>
      </c>
      <c r="AI34" s="137">
        <v>4</v>
      </c>
      <c r="AJ34" s="137">
        <v>5</v>
      </c>
      <c r="AK34" s="137">
        <v>5</v>
      </c>
      <c r="AL34" s="120">
        <v>4</v>
      </c>
      <c r="AM34" s="128">
        <v>5</v>
      </c>
      <c r="AN34" s="137">
        <v>4</v>
      </c>
      <c r="AO34" s="137">
        <v>5</v>
      </c>
      <c r="AP34" s="137">
        <v>5</v>
      </c>
      <c r="AQ34" s="120">
        <v>4</v>
      </c>
      <c r="AR34" s="128">
        <v>5</v>
      </c>
      <c r="AS34" s="137">
        <v>4</v>
      </c>
      <c r="AT34" s="137">
        <v>5</v>
      </c>
      <c r="AU34" s="137">
        <v>5</v>
      </c>
      <c r="AV34" s="120">
        <v>4</v>
      </c>
      <c r="AW34" s="22"/>
    </row>
    <row r="35" spans="1:49" s="4" customFormat="1" ht="48" customHeight="1" x14ac:dyDescent="0.2">
      <c r="A35" s="34" t="s">
        <v>191</v>
      </c>
      <c r="B35" s="30" t="s">
        <v>193</v>
      </c>
      <c r="C35" s="347" t="s">
        <v>98</v>
      </c>
      <c r="D35" s="42" t="s">
        <v>258</v>
      </c>
      <c r="E35" s="48" t="s">
        <v>312</v>
      </c>
      <c r="F35" s="58" t="s">
        <v>92</v>
      </c>
      <c r="G35" s="54" t="s">
        <v>335</v>
      </c>
      <c r="H35" s="65"/>
      <c r="I35" s="75"/>
      <c r="J35" s="75"/>
      <c r="K35" s="83"/>
      <c r="L35" s="87"/>
      <c r="M35" s="83"/>
      <c r="N35" s="87"/>
      <c r="O35" s="95"/>
      <c r="P35" s="68" t="s">
        <v>336</v>
      </c>
      <c r="Q35" s="76" t="s">
        <v>1</v>
      </c>
      <c r="R35" s="84" t="s">
        <v>1</v>
      </c>
      <c r="S35" s="88">
        <v>49</v>
      </c>
      <c r="T35" s="84" t="s">
        <v>1</v>
      </c>
      <c r="U35" s="40"/>
      <c r="V35" s="84" t="s">
        <v>1</v>
      </c>
      <c r="W35" s="110">
        <v>447</v>
      </c>
      <c r="X35" s="96" t="s">
        <v>7</v>
      </c>
      <c r="Y35" s="68" t="s">
        <v>339</v>
      </c>
      <c r="Z35" s="76" t="s">
        <v>1</v>
      </c>
      <c r="AA35" s="84" t="s">
        <v>6</v>
      </c>
      <c r="AB35" s="88">
        <v>580</v>
      </c>
      <c r="AC35" s="84" t="s">
        <v>6</v>
      </c>
      <c r="AD35" s="110">
        <v>729.9</v>
      </c>
      <c r="AE35" s="84" t="s">
        <v>1</v>
      </c>
      <c r="AF35" s="88">
        <v>403.6</v>
      </c>
      <c r="AG35" s="96" t="s">
        <v>7</v>
      </c>
      <c r="AH35" s="127"/>
      <c r="AI35" s="136"/>
      <c r="AJ35" s="136"/>
      <c r="AK35" s="136"/>
      <c r="AL35" s="119"/>
      <c r="AM35" s="128">
        <v>4</v>
      </c>
      <c r="AN35" s="137">
        <v>3</v>
      </c>
      <c r="AO35" s="137">
        <v>4</v>
      </c>
      <c r="AP35" s="137">
        <v>3</v>
      </c>
      <c r="AQ35" s="120">
        <v>2</v>
      </c>
      <c r="AR35" s="128">
        <v>4</v>
      </c>
      <c r="AS35" s="137">
        <v>3</v>
      </c>
      <c r="AT35" s="137">
        <v>4</v>
      </c>
      <c r="AU35" s="137">
        <v>3</v>
      </c>
      <c r="AV35" s="120">
        <v>2</v>
      </c>
      <c r="AW35" s="22"/>
    </row>
    <row r="36" spans="1:49" s="4" customFormat="1" ht="48" customHeight="1" x14ac:dyDescent="0.2">
      <c r="A36" s="34" t="s">
        <v>191</v>
      </c>
      <c r="B36" s="27" t="s">
        <v>345</v>
      </c>
      <c r="C36" s="347" t="s">
        <v>68</v>
      </c>
      <c r="D36" s="44" t="s">
        <v>356</v>
      </c>
      <c r="E36" s="52" t="s">
        <v>304</v>
      </c>
      <c r="F36" s="58" t="s">
        <v>67</v>
      </c>
      <c r="G36" s="54" t="s">
        <v>335</v>
      </c>
      <c r="H36" s="65"/>
      <c r="I36" s="75"/>
      <c r="J36" s="75"/>
      <c r="K36" s="83"/>
      <c r="L36" s="87"/>
      <c r="M36" s="83"/>
      <c r="N36" s="87"/>
      <c r="O36" s="61"/>
      <c r="P36" s="68" t="s">
        <v>336</v>
      </c>
      <c r="Q36" s="76" t="s">
        <v>1</v>
      </c>
      <c r="R36" s="84" t="s">
        <v>1</v>
      </c>
      <c r="S36" s="88">
        <v>45</v>
      </c>
      <c r="T36" s="84" t="s">
        <v>1</v>
      </c>
      <c r="U36" s="40"/>
      <c r="V36" s="84" t="s">
        <v>1</v>
      </c>
      <c r="W36" s="88">
        <v>471.3</v>
      </c>
      <c r="X36" s="62" t="s">
        <v>7</v>
      </c>
      <c r="Y36" s="102" t="s">
        <v>339</v>
      </c>
      <c r="Z36" s="76" t="s">
        <v>1</v>
      </c>
      <c r="AA36" s="84" t="s">
        <v>6</v>
      </c>
      <c r="AB36" s="88">
        <v>542</v>
      </c>
      <c r="AC36" s="84" t="s">
        <v>6</v>
      </c>
      <c r="AD36" s="88">
        <v>772.4</v>
      </c>
      <c r="AE36" s="84" t="s">
        <v>1</v>
      </c>
      <c r="AF36" s="88">
        <v>441.2</v>
      </c>
      <c r="AG36" s="62" t="s">
        <v>7</v>
      </c>
      <c r="AH36" s="131"/>
      <c r="AI36" s="140"/>
      <c r="AJ36" s="140"/>
      <c r="AK36" s="140"/>
      <c r="AL36" s="123"/>
      <c r="AM36" s="133">
        <v>2.5</v>
      </c>
      <c r="AN36" s="142">
        <v>2.8</v>
      </c>
      <c r="AO36" s="142">
        <v>3.7</v>
      </c>
      <c r="AP36" s="142">
        <v>3.8</v>
      </c>
      <c r="AQ36" s="125">
        <v>4.4000000000000004</v>
      </c>
      <c r="AR36" s="133">
        <v>2.5</v>
      </c>
      <c r="AS36" s="142">
        <v>2.8</v>
      </c>
      <c r="AT36" s="142">
        <v>3.7</v>
      </c>
      <c r="AU36" s="142">
        <v>3.8</v>
      </c>
      <c r="AV36" s="125">
        <v>4.4000000000000004</v>
      </c>
      <c r="AW36" s="25" t="s">
        <v>354</v>
      </c>
    </row>
    <row r="37" spans="1:49" s="4" customFormat="1" ht="48" customHeight="1" x14ac:dyDescent="0.2">
      <c r="A37" s="34" t="s">
        <v>191</v>
      </c>
      <c r="B37" s="30" t="s">
        <v>193</v>
      </c>
      <c r="C37" s="347" t="s">
        <v>69</v>
      </c>
      <c r="D37" s="42" t="s">
        <v>265</v>
      </c>
      <c r="E37" s="48" t="s">
        <v>304</v>
      </c>
      <c r="F37" s="58" t="s">
        <v>67</v>
      </c>
      <c r="G37" s="54" t="s">
        <v>335</v>
      </c>
      <c r="H37" s="65"/>
      <c r="I37" s="75"/>
      <c r="J37" s="75"/>
      <c r="K37" s="83"/>
      <c r="L37" s="87"/>
      <c r="M37" s="83"/>
      <c r="N37" s="87"/>
      <c r="O37" s="95"/>
      <c r="P37" s="68" t="s">
        <v>336</v>
      </c>
      <c r="Q37" s="76" t="s">
        <v>1</v>
      </c>
      <c r="R37" s="84" t="s">
        <v>1</v>
      </c>
      <c r="S37" s="88">
        <v>53</v>
      </c>
      <c r="T37" s="84" t="s">
        <v>1</v>
      </c>
      <c r="U37" s="40"/>
      <c r="V37" s="84" t="s">
        <v>1</v>
      </c>
      <c r="W37" s="88">
        <v>398.9</v>
      </c>
      <c r="X37" s="96" t="s">
        <v>7</v>
      </c>
      <c r="Y37" s="68" t="s">
        <v>339</v>
      </c>
      <c r="Z37" s="76" t="s">
        <v>6</v>
      </c>
      <c r="AA37" s="84" t="s">
        <v>6</v>
      </c>
      <c r="AB37" s="88">
        <v>569</v>
      </c>
      <c r="AC37" s="84" t="s">
        <v>6</v>
      </c>
      <c r="AD37" s="110">
        <v>770.4</v>
      </c>
      <c r="AE37" s="84" t="s">
        <v>1</v>
      </c>
      <c r="AF37" s="88">
        <v>480.5</v>
      </c>
      <c r="AG37" s="96" t="s">
        <v>7</v>
      </c>
      <c r="AH37" s="131"/>
      <c r="AI37" s="140"/>
      <c r="AJ37" s="140"/>
      <c r="AK37" s="140"/>
      <c r="AL37" s="123"/>
      <c r="AM37" s="133">
        <v>2.2000000000000002</v>
      </c>
      <c r="AN37" s="142">
        <v>2.7</v>
      </c>
      <c r="AO37" s="142">
        <v>3.7</v>
      </c>
      <c r="AP37" s="142">
        <v>4.3</v>
      </c>
      <c r="AQ37" s="125">
        <v>4.5999999999999996</v>
      </c>
      <c r="AR37" s="133">
        <v>2.2000000000000002</v>
      </c>
      <c r="AS37" s="142">
        <v>2.7</v>
      </c>
      <c r="AT37" s="142">
        <v>3.7</v>
      </c>
      <c r="AU37" s="142">
        <v>4</v>
      </c>
      <c r="AV37" s="125">
        <v>4.5999999999999996</v>
      </c>
      <c r="AW37" s="22"/>
    </row>
    <row r="38" spans="1:49" s="4" customFormat="1" ht="48" customHeight="1" x14ac:dyDescent="0.2">
      <c r="A38" s="34" t="s">
        <v>191</v>
      </c>
      <c r="B38" s="30" t="s">
        <v>193</v>
      </c>
      <c r="C38" s="347" t="s">
        <v>49</v>
      </c>
      <c r="D38" s="42" t="s">
        <v>271</v>
      </c>
      <c r="E38" s="48" t="s">
        <v>296</v>
      </c>
      <c r="F38" s="58" t="s">
        <v>54</v>
      </c>
      <c r="G38" s="54" t="s">
        <v>335</v>
      </c>
      <c r="H38" s="65"/>
      <c r="I38" s="75"/>
      <c r="J38" s="75"/>
      <c r="K38" s="83"/>
      <c r="L38" s="87"/>
      <c r="M38" s="83"/>
      <c r="N38" s="87"/>
      <c r="O38" s="95"/>
      <c r="P38" s="68" t="s">
        <v>336</v>
      </c>
      <c r="Q38" s="76" t="s">
        <v>1</v>
      </c>
      <c r="R38" s="84" t="s">
        <v>1</v>
      </c>
      <c r="S38" s="88">
        <v>42</v>
      </c>
      <c r="T38" s="84" t="s">
        <v>1</v>
      </c>
      <c r="U38" s="40"/>
      <c r="V38" s="84" t="s">
        <v>1</v>
      </c>
      <c r="W38" s="88">
        <v>461.3</v>
      </c>
      <c r="X38" s="96" t="s">
        <v>7</v>
      </c>
      <c r="Y38" s="68" t="s">
        <v>339</v>
      </c>
      <c r="Z38" s="76" t="s">
        <v>201</v>
      </c>
      <c r="AA38" s="84" t="s">
        <v>6</v>
      </c>
      <c r="AB38" s="88">
        <v>545</v>
      </c>
      <c r="AC38" s="84" t="s">
        <v>1</v>
      </c>
      <c r="AD38" s="88">
        <v>576.6</v>
      </c>
      <c r="AE38" s="84" t="s">
        <v>1</v>
      </c>
      <c r="AF38" s="88">
        <v>427.3</v>
      </c>
      <c r="AG38" s="96" t="s">
        <v>7</v>
      </c>
      <c r="AH38" s="131"/>
      <c r="AI38" s="140"/>
      <c r="AJ38" s="140"/>
      <c r="AK38" s="140"/>
      <c r="AL38" s="123"/>
      <c r="AM38" s="133">
        <v>3.7</v>
      </c>
      <c r="AN38" s="142">
        <v>3.5</v>
      </c>
      <c r="AO38" s="142">
        <v>4</v>
      </c>
      <c r="AP38" s="142">
        <v>4.8</v>
      </c>
      <c r="AQ38" s="125">
        <v>4.8</v>
      </c>
      <c r="AR38" s="133">
        <v>3.7</v>
      </c>
      <c r="AS38" s="142">
        <v>3.5</v>
      </c>
      <c r="AT38" s="142">
        <v>4</v>
      </c>
      <c r="AU38" s="142">
        <v>4.5</v>
      </c>
      <c r="AV38" s="125">
        <v>4.8</v>
      </c>
      <c r="AW38" s="22" t="s">
        <v>202</v>
      </c>
    </row>
    <row r="39" spans="1:49" s="4" customFormat="1" ht="48" customHeight="1" x14ac:dyDescent="0.2">
      <c r="A39" s="34" t="s">
        <v>191</v>
      </c>
      <c r="B39" s="30" t="s">
        <v>193</v>
      </c>
      <c r="C39" s="347" t="s">
        <v>50</v>
      </c>
      <c r="D39" s="42" t="s">
        <v>272</v>
      </c>
      <c r="E39" s="48" t="s">
        <v>314</v>
      </c>
      <c r="F39" s="58" t="s">
        <v>54</v>
      </c>
      <c r="G39" s="54" t="s">
        <v>335</v>
      </c>
      <c r="H39" s="65"/>
      <c r="I39" s="75"/>
      <c r="J39" s="75"/>
      <c r="K39" s="83"/>
      <c r="L39" s="87"/>
      <c r="M39" s="83"/>
      <c r="N39" s="87"/>
      <c r="O39" s="61"/>
      <c r="P39" s="68" t="s">
        <v>336</v>
      </c>
      <c r="Q39" s="76" t="s">
        <v>51</v>
      </c>
      <c r="R39" s="84" t="s">
        <v>1</v>
      </c>
      <c r="S39" s="88">
        <v>47</v>
      </c>
      <c r="T39" s="84" t="s">
        <v>1</v>
      </c>
      <c r="U39" s="40"/>
      <c r="V39" s="84" t="s">
        <v>1</v>
      </c>
      <c r="W39" s="88">
        <v>446.2</v>
      </c>
      <c r="X39" s="62" t="s">
        <v>7</v>
      </c>
      <c r="Y39" s="68" t="s">
        <v>339</v>
      </c>
      <c r="Z39" s="76" t="s">
        <v>1</v>
      </c>
      <c r="AA39" s="84" t="s">
        <v>6</v>
      </c>
      <c r="AB39" s="88">
        <v>597</v>
      </c>
      <c r="AC39" s="84" t="s">
        <v>6</v>
      </c>
      <c r="AD39" s="88">
        <v>698.5</v>
      </c>
      <c r="AE39" s="84" t="s">
        <v>1</v>
      </c>
      <c r="AF39" s="88">
        <v>418.2</v>
      </c>
      <c r="AG39" s="62" t="s">
        <v>7</v>
      </c>
      <c r="AH39" s="131"/>
      <c r="AI39" s="140"/>
      <c r="AJ39" s="140"/>
      <c r="AK39" s="140"/>
      <c r="AL39" s="123"/>
      <c r="AM39" s="133">
        <v>3</v>
      </c>
      <c r="AN39" s="142">
        <v>3</v>
      </c>
      <c r="AO39" s="142">
        <v>4</v>
      </c>
      <c r="AP39" s="142">
        <v>4.3</v>
      </c>
      <c r="AQ39" s="125">
        <v>4.5999999999999996</v>
      </c>
      <c r="AR39" s="133">
        <v>3</v>
      </c>
      <c r="AS39" s="142">
        <v>3.2</v>
      </c>
      <c r="AT39" s="142">
        <v>4</v>
      </c>
      <c r="AU39" s="142">
        <v>4.5</v>
      </c>
      <c r="AV39" s="125">
        <v>4.2</v>
      </c>
      <c r="AW39" s="22"/>
    </row>
    <row r="40" spans="1:49" s="4" customFormat="1" ht="48" customHeight="1" x14ac:dyDescent="0.2">
      <c r="A40" s="34" t="s">
        <v>191</v>
      </c>
      <c r="B40" s="30" t="s">
        <v>193</v>
      </c>
      <c r="C40" s="347" t="s">
        <v>60</v>
      </c>
      <c r="D40" s="42" t="s">
        <v>267</v>
      </c>
      <c r="E40" s="48" t="s">
        <v>244</v>
      </c>
      <c r="F40" s="58" t="s">
        <v>56</v>
      </c>
      <c r="G40" s="54" t="s">
        <v>335</v>
      </c>
      <c r="H40" s="65"/>
      <c r="I40" s="75"/>
      <c r="J40" s="75"/>
      <c r="K40" s="83"/>
      <c r="L40" s="87"/>
      <c r="M40" s="83"/>
      <c r="N40" s="87"/>
      <c r="O40" s="95"/>
      <c r="P40" s="68" t="s">
        <v>336</v>
      </c>
      <c r="Q40" s="76" t="s">
        <v>1</v>
      </c>
      <c r="R40" s="84" t="s">
        <v>1</v>
      </c>
      <c r="S40" s="88">
        <v>48</v>
      </c>
      <c r="T40" s="84" t="s">
        <v>1</v>
      </c>
      <c r="U40" s="40"/>
      <c r="V40" s="84" t="s">
        <v>1</v>
      </c>
      <c r="W40" s="88">
        <v>414.3</v>
      </c>
      <c r="X40" s="96" t="s">
        <v>7</v>
      </c>
      <c r="Y40" s="67" t="s">
        <v>340</v>
      </c>
      <c r="Z40" s="76" t="s">
        <v>6</v>
      </c>
      <c r="AA40" s="84" t="s">
        <v>1</v>
      </c>
      <c r="AB40" s="88">
        <v>503</v>
      </c>
      <c r="AC40" s="84" t="s">
        <v>6</v>
      </c>
      <c r="AD40" s="110">
        <v>686</v>
      </c>
      <c r="AE40" s="84" t="s">
        <v>1</v>
      </c>
      <c r="AF40" s="88">
        <v>540.6</v>
      </c>
      <c r="AG40" s="115" t="s">
        <v>200</v>
      </c>
      <c r="AH40" s="131"/>
      <c r="AI40" s="140"/>
      <c r="AJ40" s="140"/>
      <c r="AK40" s="140"/>
      <c r="AL40" s="123"/>
      <c r="AM40" s="133">
        <v>3.3</v>
      </c>
      <c r="AN40" s="142">
        <v>2.2999999999999998</v>
      </c>
      <c r="AO40" s="142">
        <v>2.7</v>
      </c>
      <c r="AP40" s="142">
        <v>2.5</v>
      </c>
      <c r="AQ40" s="125">
        <v>4.4000000000000004</v>
      </c>
      <c r="AR40" s="133">
        <v>3.3</v>
      </c>
      <c r="AS40" s="142">
        <v>2.2999999999999998</v>
      </c>
      <c r="AT40" s="142">
        <v>2.7</v>
      </c>
      <c r="AU40" s="142">
        <v>4.3</v>
      </c>
      <c r="AV40" s="125">
        <v>4.4000000000000004</v>
      </c>
      <c r="AW40" s="22" t="s">
        <v>199</v>
      </c>
    </row>
    <row r="41" spans="1:49" s="4" customFormat="1" ht="48" customHeight="1" x14ac:dyDescent="0.2">
      <c r="A41" s="34" t="s">
        <v>191</v>
      </c>
      <c r="B41" s="30" t="s">
        <v>193</v>
      </c>
      <c r="C41" s="347" t="s">
        <v>513</v>
      </c>
      <c r="D41" s="42" t="s">
        <v>503</v>
      </c>
      <c r="E41" s="48" t="s">
        <v>310</v>
      </c>
      <c r="F41" s="58" t="s">
        <v>504</v>
      </c>
      <c r="G41" s="54" t="s">
        <v>335</v>
      </c>
      <c r="H41" s="65"/>
      <c r="I41" s="75"/>
      <c r="J41" s="75"/>
      <c r="K41" s="83"/>
      <c r="L41" s="87"/>
      <c r="M41" s="83"/>
      <c r="N41" s="87"/>
      <c r="O41" s="95"/>
      <c r="P41" s="68" t="s">
        <v>336</v>
      </c>
      <c r="Q41" s="76" t="s">
        <v>1</v>
      </c>
      <c r="R41" s="84" t="s">
        <v>1</v>
      </c>
      <c r="S41" s="88">
        <v>50</v>
      </c>
      <c r="T41" s="84" t="s">
        <v>1</v>
      </c>
      <c r="U41" s="40"/>
      <c r="V41" s="84" t="s">
        <v>1</v>
      </c>
      <c r="W41" s="88">
        <v>426.5</v>
      </c>
      <c r="X41" s="96" t="s">
        <v>7</v>
      </c>
      <c r="Y41" s="66" t="s">
        <v>505</v>
      </c>
      <c r="Z41" s="76" t="s">
        <v>20</v>
      </c>
      <c r="AA41" s="84" t="s">
        <v>20</v>
      </c>
      <c r="AB41" s="88">
        <v>618</v>
      </c>
      <c r="AC41" s="84" t="s">
        <v>1</v>
      </c>
      <c r="AD41" s="110">
        <v>571.29999999999995</v>
      </c>
      <c r="AE41" s="84" t="s">
        <v>1</v>
      </c>
      <c r="AF41" s="110">
        <v>323.7</v>
      </c>
      <c r="AG41" s="96" t="s">
        <v>7</v>
      </c>
      <c r="AH41" s="127"/>
      <c r="AI41" s="136"/>
      <c r="AJ41" s="136"/>
      <c r="AK41" s="136"/>
      <c r="AL41" s="119"/>
      <c r="AM41" s="128">
        <v>4</v>
      </c>
      <c r="AN41" s="137">
        <v>1</v>
      </c>
      <c r="AO41" s="137">
        <v>5</v>
      </c>
      <c r="AP41" s="137">
        <v>3</v>
      </c>
      <c r="AQ41" s="120">
        <v>3</v>
      </c>
      <c r="AR41" s="128">
        <v>3</v>
      </c>
      <c r="AS41" s="137">
        <v>1</v>
      </c>
      <c r="AT41" s="137">
        <v>3</v>
      </c>
      <c r="AU41" s="137">
        <v>3</v>
      </c>
      <c r="AV41" s="120">
        <v>3</v>
      </c>
      <c r="AW41" s="22"/>
    </row>
    <row r="42" spans="1:49" s="4" customFormat="1" ht="48" customHeight="1" x14ac:dyDescent="0.2">
      <c r="A42" s="34" t="s">
        <v>191</v>
      </c>
      <c r="B42" s="28" t="s">
        <v>186</v>
      </c>
      <c r="C42" s="347" t="s">
        <v>93</v>
      </c>
      <c r="D42" s="39" t="s">
        <v>245</v>
      </c>
      <c r="E42" s="48" t="s">
        <v>296</v>
      </c>
      <c r="F42" s="58" t="s">
        <v>92</v>
      </c>
      <c r="G42" s="54" t="s">
        <v>335</v>
      </c>
      <c r="H42" s="65"/>
      <c r="I42" s="75"/>
      <c r="J42" s="75"/>
      <c r="K42" s="83"/>
      <c r="L42" s="87"/>
      <c r="M42" s="83"/>
      <c r="N42" s="87"/>
      <c r="O42" s="95"/>
      <c r="P42" s="66" t="s">
        <v>337</v>
      </c>
      <c r="Q42" s="76" t="s">
        <v>112</v>
      </c>
      <c r="R42" s="84" t="s">
        <v>1</v>
      </c>
      <c r="S42" s="88">
        <v>52</v>
      </c>
      <c r="T42" s="84" t="s">
        <v>1</v>
      </c>
      <c r="U42" s="40"/>
      <c r="V42" s="84" t="s">
        <v>113</v>
      </c>
      <c r="W42" s="88">
        <v>493.7</v>
      </c>
      <c r="X42" s="96" t="s">
        <v>7</v>
      </c>
      <c r="Y42" s="102" t="s">
        <v>336</v>
      </c>
      <c r="Z42" s="76" t="s">
        <v>1</v>
      </c>
      <c r="AA42" s="84" t="s">
        <v>1</v>
      </c>
      <c r="AB42" s="88">
        <v>430</v>
      </c>
      <c r="AC42" s="84" t="s">
        <v>1</v>
      </c>
      <c r="AD42" s="110">
        <v>620.1</v>
      </c>
      <c r="AE42" s="84" t="s">
        <v>1</v>
      </c>
      <c r="AF42" s="88">
        <v>402.6</v>
      </c>
      <c r="AG42" s="96" t="s">
        <v>7</v>
      </c>
      <c r="AH42" s="127"/>
      <c r="AI42" s="136"/>
      <c r="AJ42" s="136"/>
      <c r="AK42" s="136"/>
      <c r="AL42" s="119"/>
      <c r="AM42" s="128">
        <v>4</v>
      </c>
      <c r="AN42" s="137">
        <v>3</v>
      </c>
      <c r="AO42" s="137">
        <v>2</v>
      </c>
      <c r="AP42" s="137">
        <v>5</v>
      </c>
      <c r="AQ42" s="120">
        <v>3</v>
      </c>
      <c r="AR42" s="128">
        <v>4</v>
      </c>
      <c r="AS42" s="137">
        <v>3</v>
      </c>
      <c r="AT42" s="137">
        <v>2</v>
      </c>
      <c r="AU42" s="137">
        <v>5</v>
      </c>
      <c r="AV42" s="120">
        <v>3</v>
      </c>
      <c r="AW42" s="22"/>
    </row>
    <row r="43" spans="1:49" s="4" customFormat="1" ht="48" customHeight="1" x14ac:dyDescent="0.2">
      <c r="A43" s="34" t="s">
        <v>191</v>
      </c>
      <c r="B43" s="28" t="s">
        <v>186</v>
      </c>
      <c r="C43" s="347" t="s">
        <v>78</v>
      </c>
      <c r="D43" s="40" t="s">
        <v>248</v>
      </c>
      <c r="E43" s="49" t="s">
        <v>296</v>
      </c>
      <c r="F43" s="58" t="s">
        <v>75</v>
      </c>
      <c r="G43" s="54" t="s">
        <v>335</v>
      </c>
      <c r="H43" s="65"/>
      <c r="I43" s="75"/>
      <c r="J43" s="75"/>
      <c r="K43" s="83"/>
      <c r="L43" s="87"/>
      <c r="M43" s="83"/>
      <c r="N43" s="87"/>
      <c r="O43" s="61"/>
      <c r="P43" s="66" t="s">
        <v>337</v>
      </c>
      <c r="Q43" s="76" t="s">
        <v>1</v>
      </c>
      <c r="R43" s="84" t="s">
        <v>118</v>
      </c>
      <c r="S43" s="88">
        <v>44</v>
      </c>
      <c r="T43" s="84" t="s">
        <v>118</v>
      </c>
      <c r="U43" s="40"/>
      <c r="V43" s="84" t="s">
        <v>6</v>
      </c>
      <c r="W43" s="88">
        <v>542.70000000000005</v>
      </c>
      <c r="X43" s="62" t="s">
        <v>7</v>
      </c>
      <c r="Y43" s="68" t="s">
        <v>336</v>
      </c>
      <c r="Z43" s="76" t="s">
        <v>1</v>
      </c>
      <c r="AA43" s="84" t="s">
        <v>1</v>
      </c>
      <c r="AB43" s="88">
        <v>394</v>
      </c>
      <c r="AC43" s="84" t="s">
        <v>1</v>
      </c>
      <c r="AD43" s="110">
        <v>560.20000000000005</v>
      </c>
      <c r="AE43" s="84" t="s">
        <v>1</v>
      </c>
      <c r="AF43" s="88">
        <v>372.7</v>
      </c>
      <c r="AG43" s="62" t="s">
        <v>7</v>
      </c>
      <c r="AH43" s="131"/>
      <c r="AI43" s="140"/>
      <c r="AJ43" s="140"/>
      <c r="AK43" s="140"/>
      <c r="AL43" s="123"/>
      <c r="AM43" s="133">
        <v>4.2</v>
      </c>
      <c r="AN43" s="142">
        <v>4.7</v>
      </c>
      <c r="AO43" s="142">
        <v>4.3</v>
      </c>
      <c r="AP43" s="142">
        <v>4.3</v>
      </c>
      <c r="AQ43" s="125">
        <v>4.8</v>
      </c>
      <c r="AR43" s="133">
        <v>4.2</v>
      </c>
      <c r="AS43" s="142">
        <v>4.7</v>
      </c>
      <c r="AT43" s="142">
        <v>4.3</v>
      </c>
      <c r="AU43" s="142">
        <v>5</v>
      </c>
      <c r="AV43" s="125">
        <v>4.8</v>
      </c>
      <c r="AW43" s="22"/>
    </row>
    <row r="44" spans="1:49" s="4" customFormat="1" ht="48" customHeight="1" x14ac:dyDescent="0.2">
      <c r="A44" s="34" t="s">
        <v>191</v>
      </c>
      <c r="B44" s="28" t="s">
        <v>186</v>
      </c>
      <c r="C44" s="347" t="s">
        <v>77</v>
      </c>
      <c r="D44" s="40" t="s">
        <v>247</v>
      </c>
      <c r="E44" s="49" t="s">
        <v>299</v>
      </c>
      <c r="F44" s="58" t="s">
        <v>75</v>
      </c>
      <c r="G44" s="54" t="s">
        <v>335</v>
      </c>
      <c r="H44" s="65"/>
      <c r="I44" s="75"/>
      <c r="J44" s="75"/>
      <c r="K44" s="83"/>
      <c r="L44" s="87"/>
      <c r="M44" s="83"/>
      <c r="N44" s="87"/>
      <c r="O44" s="61"/>
      <c r="P44" s="66" t="s">
        <v>337</v>
      </c>
      <c r="Q44" s="76" t="s">
        <v>1</v>
      </c>
      <c r="R44" s="84" t="s">
        <v>116</v>
      </c>
      <c r="S44" s="88">
        <v>39</v>
      </c>
      <c r="T44" s="84" t="s">
        <v>116</v>
      </c>
      <c r="U44" s="40"/>
      <c r="V44" s="84" t="s">
        <v>117</v>
      </c>
      <c r="W44" s="88">
        <v>532.4</v>
      </c>
      <c r="X44" s="62" t="s">
        <v>7</v>
      </c>
      <c r="Y44" s="68" t="s">
        <v>336</v>
      </c>
      <c r="Z44" s="76" t="s">
        <v>1</v>
      </c>
      <c r="AA44" s="84" t="s">
        <v>1</v>
      </c>
      <c r="AB44" s="88">
        <v>446</v>
      </c>
      <c r="AC44" s="84" t="s">
        <v>1</v>
      </c>
      <c r="AD44" s="110">
        <v>530.5</v>
      </c>
      <c r="AE44" s="84" t="s">
        <v>1</v>
      </c>
      <c r="AF44" s="88">
        <v>401.3</v>
      </c>
      <c r="AG44" s="62" t="s">
        <v>7</v>
      </c>
      <c r="AH44" s="131"/>
      <c r="AI44" s="140"/>
      <c r="AJ44" s="140"/>
      <c r="AK44" s="140"/>
      <c r="AL44" s="123"/>
      <c r="AM44" s="133">
        <v>3.8</v>
      </c>
      <c r="AN44" s="142">
        <v>3.3</v>
      </c>
      <c r="AO44" s="142">
        <v>4.3</v>
      </c>
      <c r="AP44" s="142">
        <v>3.8</v>
      </c>
      <c r="AQ44" s="125">
        <v>4.8</v>
      </c>
      <c r="AR44" s="133">
        <v>3.8</v>
      </c>
      <c r="AS44" s="142">
        <v>3.3</v>
      </c>
      <c r="AT44" s="142">
        <v>4.3</v>
      </c>
      <c r="AU44" s="142">
        <v>4.7</v>
      </c>
      <c r="AV44" s="125">
        <v>4.4000000000000004</v>
      </c>
      <c r="AW44" s="22"/>
    </row>
    <row r="45" spans="1:49" s="4" customFormat="1" ht="48" customHeight="1" x14ac:dyDescent="0.2">
      <c r="A45" s="34" t="s">
        <v>191</v>
      </c>
      <c r="B45" s="28" t="s">
        <v>186</v>
      </c>
      <c r="C45" s="347" t="s">
        <v>63</v>
      </c>
      <c r="D45" s="39" t="s">
        <v>329</v>
      </c>
      <c r="E45" s="48" t="s">
        <v>297</v>
      </c>
      <c r="F45" s="58" t="s">
        <v>56</v>
      </c>
      <c r="G45" s="54" t="s">
        <v>335</v>
      </c>
      <c r="H45" s="65"/>
      <c r="I45" s="75"/>
      <c r="J45" s="75"/>
      <c r="K45" s="83"/>
      <c r="L45" s="87"/>
      <c r="M45" s="83"/>
      <c r="N45" s="87"/>
      <c r="O45" s="95"/>
      <c r="P45" s="66" t="s">
        <v>337</v>
      </c>
      <c r="Q45" s="76" t="s">
        <v>1</v>
      </c>
      <c r="R45" s="84" t="s">
        <v>118</v>
      </c>
      <c r="S45" s="88">
        <v>51</v>
      </c>
      <c r="T45" s="84" t="s">
        <v>1</v>
      </c>
      <c r="U45" s="40"/>
      <c r="V45" s="84" t="s">
        <v>119</v>
      </c>
      <c r="W45" s="88">
        <v>505.4</v>
      </c>
      <c r="X45" s="96" t="s">
        <v>7</v>
      </c>
      <c r="Y45" s="102" t="s">
        <v>336</v>
      </c>
      <c r="Z45" s="76" t="s">
        <v>1</v>
      </c>
      <c r="AA45" s="84" t="s">
        <v>1</v>
      </c>
      <c r="AB45" s="88">
        <v>384</v>
      </c>
      <c r="AC45" s="84" t="s">
        <v>1</v>
      </c>
      <c r="AD45" s="110">
        <v>592.5</v>
      </c>
      <c r="AE45" s="84" t="s">
        <v>1</v>
      </c>
      <c r="AF45" s="88">
        <v>419.4</v>
      </c>
      <c r="AG45" s="96" t="s">
        <v>7</v>
      </c>
      <c r="AH45" s="131"/>
      <c r="AI45" s="140"/>
      <c r="AJ45" s="140"/>
      <c r="AK45" s="140"/>
      <c r="AL45" s="123"/>
      <c r="AM45" s="133">
        <v>4.2</v>
      </c>
      <c r="AN45" s="142">
        <v>4</v>
      </c>
      <c r="AO45" s="142">
        <v>4.3</v>
      </c>
      <c r="AP45" s="142">
        <v>4.5</v>
      </c>
      <c r="AQ45" s="125">
        <v>4.8</v>
      </c>
      <c r="AR45" s="133">
        <v>4.2</v>
      </c>
      <c r="AS45" s="142">
        <v>4</v>
      </c>
      <c r="AT45" s="142">
        <v>4.3</v>
      </c>
      <c r="AU45" s="142">
        <v>5</v>
      </c>
      <c r="AV45" s="125">
        <v>4.8</v>
      </c>
      <c r="AW45" s="22"/>
    </row>
    <row r="46" spans="1:49" s="4" customFormat="1" ht="48" customHeight="1" x14ac:dyDescent="0.2">
      <c r="A46" s="34" t="s">
        <v>191</v>
      </c>
      <c r="B46" s="30" t="s">
        <v>193</v>
      </c>
      <c r="C46" s="349" t="s">
        <v>45</v>
      </c>
      <c r="D46" s="40" t="s">
        <v>274</v>
      </c>
      <c r="E46" s="49" t="s">
        <v>297</v>
      </c>
      <c r="F46" s="58" t="s">
        <v>55</v>
      </c>
      <c r="G46" s="54" t="s">
        <v>335</v>
      </c>
      <c r="H46" s="69"/>
      <c r="I46" s="78"/>
      <c r="J46" s="75"/>
      <c r="K46" s="83"/>
      <c r="L46" s="87"/>
      <c r="M46" s="83"/>
      <c r="N46" s="87"/>
      <c r="O46" s="63"/>
      <c r="P46" s="66" t="s">
        <v>337</v>
      </c>
      <c r="Q46" s="106" t="s">
        <v>203</v>
      </c>
      <c r="R46" s="84" t="s">
        <v>111</v>
      </c>
      <c r="S46" s="88">
        <v>54</v>
      </c>
      <c r="T46" s="84" t="s">
        <v>116</v>
      </c>
      <c r="U46" s="40"/>
      <c r="V46" s="84" t="s">
        <v>113</v>
      </c>
      <c r="W46" s="88">
        <v>490.8</v>
      </c>
      <c r="X46" s="101" t="s">
        <v>7</v>
      </c>
      <c r="Y46" s="102" t="s">
        <v>336</v>
      </c>
      <c r="Z46" s="76" t="s">
        <v>203</v>
      </c>
      <c r="AA46" s="84" t="s">
        <v>1</v>
      </c>
      <c r="AB46" s="88">
        <v>514</v>
      </c>
      <c r="AC46" s="84" t="s">
        <v>1</v>
      </c>
      <c r="AD46" s="88">
        <v>516.6</v>
      </c>
      <c r="AE46" s="84" t="s">
        <v>1</v>
      </c>
      <c r="AF46" s="88">
        <v>437.4</v>
      </c>
      <c r="AG46" s="101" t="s">
        <v>7</v>
      </c>
      <c r="AH46" s="131"/>
      <c r="AI46" s="140"/>
      <c r="AJ46" s="140"/>
      <c r="AK46" s="140"/>
      <c r="AL46" s="123"/>
      <c r="AM46" s="133">
        <v>4.7</v>
      </c>
      <c r="AN46" s="142">
        <v>5</v>
      </c>
      <c r="AO46" s="142">
        <v>3</v>
      </c>
      <c r="AP46" s="142">
        <v>5</v>
      </c>
      <c r="AQ46" s="125">
        <v>5</v>
      </c>
      <c r="AR46" s="133">
        <v>4.7</v>
      </c>
      <c r="AS46" s="142">
        <v>5</v>
      </c>
      <c r="AT46" s="142">
        <v>3</v>
      </c>
      <c r="AU46" s="142">
        <v>5</v>
      </c>
      <c r="AV46" s="125">
        <v>4.5999999999999996</v>
      </c>
      <c r="AW46" s="155" t="s">
        <v>204</v>
      </c>
    </row>
    <row r="47" spans="1:49" s="4" customFormat="1" ht="48" customHeight="1" x14ac:dyDescent="0.2">
      <c r="A47" s="34" t="s">
        <v>191</v>
      </c>
      <c r="B47" s="28" t="s">
        <v>186</v>
      </c>
      <c r="C47" s="347" t="s">
        <v>182</v>
      </c>
      <c r="D47" s="39" t="s">
        <v>238</v>
      </c>
      <c r="E47" s="48" t="s">
        <v>239</v>
      </c>
      <c r="F47" s="58" t="s">
        <v>183</v>
      </c>
      <c r="G47" s="55" t="s">
        <v>181</v>
      </c>
      <c r="H47" s="65"/>
      <c r="I47" s="75"/>
      <c r="J47" s="75"/>
      <c r="K47" s="83"/>
      <c r="L47" s="87"/>
      <c r="M47" s="83"/>
      <c r="N47" s="87"/>
      <c r="O47" s="95"/>
      <c r="P47" s="66" t="s">
        <v>337</v>
      </c>
      <c r="Q47" s="76" t="s">
        <v>1</v>
      </c>
      <c r="R47" s="84" t="s">
        <v>1</v>
      </c>
      <c r="S47" s="88">
        <v>55</v>
      </c>
      <c r="T47" s="84" t="s">
        <v>1</v>
      </c>
      <c r="U47" s="40"/>
      <c r="V47" s="84" t="s">
        <v>6</v>
      </c>
      <c r="W47" s="110">
        <v>501.7</v>
      </c>
      <c r="X47" s="96" t="s">
        <v>7</v>
      </c>
      <c r="Y47" s="66" t="s">
        <v>337</v>
      </c>
      <c r="Z47" s="76" t="s">
        <v>1</v>
      </c>
      <c r="AA47" s="84" t="s">
        <v>1</v>
      </c>
      <c r="AB47" s="88">
        <v>505</v>
      </c>
      <c r="AC47" s="84" t="s">
        <v>6</v>
      </c>
      <c r="AD47" s="110">
        <v>708.7</v>
      </c>
      <c r="AE47" s="84" t="s">
        <v>1</v>
      </c>
      <c r="AF47" s="110">
        <v>414.6</v>
      </c>
      <c r="AG47" s="96" t="s">
        <v>7</v>
      </c>
      <c r="AH47" s="127"/>
      <c r="AI47" s="136"/>
      <c r="AJ47" s="136"/>
      <c r="AK47" s="136"/>
      <c r="AL47" s="119"/>
      <c r="AM47" s="128">
        <v>5</v>
      </c>
      <c r="AN47" s="137">
        <v>2</v>
      </c>
      <c r="AO47" s="137">
        <v>4</v>
      </c>
      <c r="AP47" s="137">
        <v>4</v>
      </c>
      <c r="AQ47" s="120">
        <v>4</v>
      </c>
      <c r="AR47" s="128">
        <v>5</v>
      </c>
      <c r="AS47" s="137">
        <v>2</v>
      </c>
      <c r="AT47" s="137">
        <v>3</v>
      </c>
      <c r="AU47" s="137">
        <v>4</v>
      </c>
      <c r="AV47" s="120">
        <v>4</v>
      </c>
      <c r="AW47" s="22"/>
    </row>
    <row r="48" spans="1:49" s="4" customFormat="1" ht="48" customHeight="1" x14ac:dyDescent="0.2">
      <c r="A48" s="34" t="s">
        <v>191</v>
      </c>
      <c r="B48" s="27" t="s">
        <v>345</v>
      </c>
      <c r="C48" s="347" t="s">
        <v>85</v>
      </c>
      <c r="D48" s="44" t="s">
        <v>351</v>
      </c>
      <c r="E48" s="48" t="s">
        <v>302</v>
      </c>
      <c r="F48" s="58" t="s">
        <v>88</v>
      </c>
      <c r="G48" s="54" t="s">
        <v>335</v>
      </c>
      <c r="H48" s="65"/>
      <c r="I48" s="75"/>
      <c r="J48" s="75"/>
      <c r="K48" s="83"/>
      <c r="L48" s="87"/>
      <c r="M48" s="83"/>
      <c r="N48" s="87"/>
      <c r="O48" s="95"/>
      <c r="P48" s="66" t="s">
        <v>337</v>
      </c>
      <c r="Q48" s="76" t="s">
        <v>1</v>
      </c>
      <c r="R48" s="84" t="s">
        <v>1</v>
      </c>
      <c r="S48" s="88">
        <v>39</v>
      </c>
      <c r="T48" s="84" t="s">
        <v>1</v>
      </c>
      <c r="U48" s="40"/>
      <c r="V48" s="84" t="s">
        <v>6</v>
      </c>
      <c r="W48" s="88">
        <v>535.70000000000005</v>
      </c>
      <c r="X48" s="96" t="s">
        <v>7</v>
      </c>
      <c r="Y48" s="66" t="s">
        <v>337</v>
      </c>
      <c r="Z48" s="76" t="s">
        <v>1</v>
      </c>
      <c r="AA48" s="84" t="s">
        <v>6</v>
      </c>
      <c r="AB48" s="88">
        <v>536</v>
      </c>
      <c r="AC48" s="84" t="s">
        <v>1</v>
      </c>
      <c r="AD48" s="88">
        <v>521.6</v>
      </c>
      <c r="AE48" s="84" t="s">
        <v>1</v>
      </c>
      <c r="AF48" s="88">
        <v>346.3</v>
      </c>
      <c r="AG48" s="96" t="s">
        <v>7</v>
      </c>
      <c r="AH48" s="127"/>
      <c r="AI48" s="136"/>
      <c r="AJ48" s="136"/>
      <c r="AK48" s="136"/>
      <c r="AL48" s="119"/>
      <c r="AM48" s="128">
        <v>5</v>
      </c>
      <c r="AN48" s="137">
        <v>3</v>
      </c>
      <c r="AO48" s="137">
        <v>4</v>
      </c>
      <c r="AP48" s="137">
        <v>4</v>
      </c>
      <c r="AQ48" s="120">
        <v>3</v>
      </c>
      <c r="AR48" s="128">
        <v>5</v>
      </c>
      <c r="AS48" s="137">
        <v>3</v>
      </c>
      <c r="AT48" s="137">
        <v>4</v>
      </c>
      <c r="AU48" s="137">
        <v>4</v>
      </c>
      <c r="AV48" s="120">
        <v>3</v>
      </c>
      <c r="AW48" s="25" t="s">
        <v>236</v>
      </c>
    </row>
    <row r="49" spans="1:49" s="4" customFormat="1" ht="48" customHeight="1" x14ac:dyDescent="0.2">
      <c r="A49" s="34" t="s">
        <v>191</v>
      </c>
      <c r="B49" s="28" t="s">
        <v>186</v>
      </c>
      <c r="C49" s="347" t="s">
        <v>84</v>
      </c>
      <c r="D49" s="39" t="s">
        <v>246</v>
      </c>
      <c r="E49" s="48" t="s">
        <v>297</v>
      </c>
      <c r="F49" s="58" t="s">
        <v>88</v>
      </c>
      <c r="G49" s="54" t="s">
        <v>335</v>
      </c>
      <c r="H49" s="65"/>
      <c r="I49" s="75"/>
      <c r="J49" s="75"/>
      <c r="K49" s="83"/>
      <c r="L49" s="87"/>
      <c r="M49" s="83"/>
      <c r="N49" s="87"/>
      <c r="O49" s="95"/>
      <c r="P49" s="66" t="s">
        <v>337</v>
      </c>
      <c r="Q49" s="76" t="s">
        <v>1</v>
      </c>
      <c r="R49" s="84" t="s">
        <v>1</v>
      </c>
      <c r="S49" s="88">
        <v>49</v>
      </c>
      <c r="T49" s="84" t="s">
        <v>114</v>
      </c>
      <c r="U49" s="40"/>
      <c r="V49" s="84" t="s">
        <v>115</v>
      </c>
      <c r="W49" s="88">
        <v>504.3</v>
      </c>
      <c r="X49" s="96" t="s">
        <v>7</v>
      </c>
      <c r="Y49" s="66" t="s">
        <v>337</v>
      </c>
      <c r="Z49" s="76" t="s">
        <v>1</v>
      </c>
      <c r="AA49" s="84" t="s">
        <v>1</v>
      </c>
      <c r="AB49" s="88">
        <v>461</v>
      </c>
      <c r="AC49" s="84" t="s">
        <v>6</v>
      </c>
      <c r="AD49" s="110">
        <v>719.2</v>
      </c>
      <c r="AE49" s="84" t="s">
        <v>1</v>
      </c>
      <c r="AF49" s="88">
        <v>403.8</v>
      </c>
      <c r="AG49" s="96" t="s">
        <v>7</v>
      </c>
      <c r="AH49" s="127"/>
      <c r="AI49" s="136"/>
      <c r="AJ49" s="136"/>
      <c r="AK49" s="136"/>
      <c r="AL49" s="119"/>
      <c r="AM49" s="128">
        <v>5</v>
      </c>
      <c r="AN49" s="137">
        <v>4</v>
      </c>
      <c r="AO49" s="137">
        <v>4</v>
      </c>
      <c r="AP49" s="137">
        <v>5</v>
      </c>
      <c r="AQ49" s="120">
        <v>4</v>
      </c>
      <c r="AR49" s="128">
        <v>5</v>
      </c>
      <c r="AS49" s="137">
        <v>4</v>
      </c>
      <c r="AT49" s="137">
        <v>4</v>
      </c>
      <c r="AU49" s="137">
        <v>5</v>
      </c>
      <c r="AV49" s="120">
        <v>4</v>
      </c>
      <c r="AW49" s="22"/>
    </row>
    <row r="50" spans="1:49" s="4" customFormat="1" ht="48" customHeight="1" x14ac:dyDescent="0.2">
      <c r="A50" s="34" t="s">
        <v>191</v>
      </c>
      <c r="B50" s="30" t="s">
        <v>193</v>
      </c>
      <c r="C50" s="347" t="s">
        <v>514</v>
      </c>
      <c r="D50" s="42" t="s">
        <v>512</v>
      </c>
      <c r="E50" s="48" t="s">
        <v>314</v>
      </c>
      <c r="F50" s="58" t="s">
        <v>504</v>
      </c>
      <c r="G50" s="54" t="s">
        <v>335</v>
      </c>
      <c r="H50" s="65"/>
      <c r="I50" s="75"/>
      <c r="J50" s="75"/>
      <c r="K50" s="83"/>
      <c r="L50" s="87"/>
      <c r="M50" s="83"/>
      <c r="N50" s="87"/>
      <c r="O50" s="95"/>
      <c r="P50" s="66" t="s">
        <v>337</v>
      </c>
      <c r="Q50" s="76" t="s">
        <v>6</v>
      </c>
      <c r="R50" s="84" t="s">
        <v>1</v>
      </c>
      <c r="S50" s="88">
        <v>39</v>
      </c>
      <c r="T50" s="84" t="s">
        <v>1</v>
      </c>
      <c r="U50" s="40"/>
      <c r="V50" s="84" t="s">
        <v>1</v>
      </c>
      <c r="W50" s="88">
        <v>451.3</v>
      </c>
      <c r="X50" s="96" t="s">
        <v>7</v>
      </c>
      <c r="Y50" s="68" t="s">
        <v>339</v>
      </c>
      <c r="Z50" s="106" t="s">
        <v>1</v>
      </c>
      <c r="AA50" s="84" t="s">
        <v>6</v>
      </c>
      <c r="AB50" s="88">
        <v>553</v>
      </c>
      <c r="AC50" s="84" t="s">
        <v>6</v>
      </c>
      <c r="AD50" s="110">
        <v>645.70000000000005</v>
      </c>
      <c r="AE50" s="84" t="s">
        <v>1</v>
      </c>
      <c r="AF50" s="110">
        <v>478.8</v>
      </c>
      <c r="AG50" s="96" t="s">
        <v>7</v>
      </c>
      <c r="AH50" s="127"/>
      <c r="AI50" s="136"/>
      <c r="AJ50" s="136"/>
      <c r="AK50" s="136"/>
      <c r="AL50" s="119"/>
      <c r="AM50" s="128">
        <v>5</v>
      </c>
      <c r="AN50" s="137">
        <v>1</v>
      </c>
      <c r="AO50" s="137">
        <v>4</v>
      </c>
      <c r="AP50" s="137">
        <v>3</v>
      </c>
      <c r="AQ50" s="120">
        <v>4</v>
      </c>
      <c r="AR50" s="128">
        <v>5</v>
      </c>
      <c r="AS50" s="137">
        <v>1</v>
      </c>
      <c r="AT50" s="137">
        <v>4</v>
      </c>
      <c r="AU50" s="137">
        <v>3</v>
      </c>
      <c r="AV50" s="120">
        <v>4</v>
      </c>
      <c r="AW50" s="22"/>
    </row>
    <row r="51" spans="1:49" s="4" customFormat="1" ht="48" customHeight="1" x14ac:dyDescent="0.2">
      <c r="A51" s="34" t="s">
        <v>191</v>
      </c>
      <c r="B51" s="28" t="s">
        <v>186</v>
      </c>
      <c r="C51" s="347" t="s">
        <v>106</v>
      </c>
      <c r="D51" s="39" t="s">
        <v>243</v>
      </c>
      <c r="E51" s="48" t="s">
        <v>244</v>
      </c>
      <c r="F51" s="58" t="s">
        <v>108</v>
      </c>
      <c r="G51" s="54" t="s">
        <v>335</v>
      </c>
      <c r="H51" s="65"/>
      <c r="I51" s="75"/>
      <c r="J51" s="75"/>
      <c r="K51" s="83"/>
      <c r="L51" s="87"/>
      <c r="M51" s="83"/>
      <c r="N51" s="87"/>
      <c r="O51" s="95"/>
      <c r="P51" s="66" t="s">
        <v>337</v>
      </c>
      <c r="Q51" s="76" t="s">
        <v>6</v>
      </c>
      <c r="R51" s="84" t="s">
        <v>1</v>
      </c>
      <c r="S51" s="88">
        <v>49</v>
      </c>
      <c r="T51" s="84" t="s">
        <v>1</v>
      </c>
      <c r="U51" s="40"/>
      <c r="V51" s="84" t="s">
        <v>1</v>
      </c>
      <c r="W51" s="88">
        <v>382.7</v>
      </c>
      <c r="X51" s="96" t="s">
        <v>7</v>
      </c>
      <c r="Y51" s="102" t="s">
        <v>339</v>
      </c>
      <c r="Z51" s="76" t="s">
        <v>6</v>
      </c>
      <c r="AA51" s="84" t="s">
        <v>1</v>
      </c>
      <c r="AB51" s="88">
        <v>493</v>
      </c>
      <c r="AC51" s="84" t="s">
        <v>6</v>
      </c>
      <c r="AD51" s="110">
        <v>712</v>
      </c>
      <c r="AE51" s="84" t="s">
        <v>1</v>
      </c>
      <c r="AF51" s="110">
        <v>425</v>
      </c>
      <c r="AG51" s="96" t="s">
        <v>7</v>
      </c>
      <c r="AH51" s="127"/>
      <c r="AI51" s="136"/>
      <c r="AJ51" s="136"/>
      <c r="AK51" s="136"/>
      <c r="AL51" s="119"/>
      <c r="AM51" s="128">
        <v>4</v>
      </c>
      <c r="AN51" s="137">
        <v>3</v>
      </c>
      <c r="AO51" s="137">
        <v>4</v>
      </c>
      <c r="AP51" s="137">
        <v>5</v>
      </c>
      <c r="AQ51" s="120">
        <v>3</v>
      </c>
      <c r="AR51" s="128">
        <v>4</v>
      </c>
      <c r="AS51" s="137">
        <v>3</v>
      </c>
      <c r="AT51" s="137">
        <v>4</v>
      </c>
      <c r="AU51" s="137">
        <v>5</v>
      </c>
      <c r="AV51" s="120">
        <v>3</v>
      </c>
      <c r="AW51" s="22"/>
    </row>
    <row r="52" spans="1:49" s="4" customFormat="1" ht="48" customHeight="1" x14ac:dyDescent="0.2">
      <c r="A52" s="34" t="s">
        <v>191</v>
      </c>
      <c r="B52" s="30" t="s">
        <v>193</v>
      </c>
      <c r="C52" s="347" t="s">
        <v>95</v>
      </c>
      <c r="D52" s="42" t="s">
        <v>255</v>
      </c>
      <c r="E52" s="48" t="s">
        <v>309</v>
      </c>
      <c r="F52" s="58" t="s">
        <v>92</v>
      </c>
      <c r="G52" s="54" t="s">
        <v>335</v>
      </c>
      <c r="H52" s="65"/>
      <c r="I52" s="75"/>
      <c r="J52" s="75"/>
      <c r="K52" s="83"/>
      <c r="L52" s="87"/>
      <c r="M52" s="83"/>
      <c r="N52" s="87"/>
      <c r="O52" s="95"/>
      <c r="P52" s="66" t="s">
        <v>337</v>
      </c>
      <c r="Q52" s="76" t="s">
        <v>1</v>
      </c>
      <c r="R52" s="84" t="s">
        <v>6</v>
      </c>
      <c r="S52" s="88">
        <v>62</v>
      </c>
      <c r="T52" s="84" t="s">
        <v>1</v>
      </c>
      <c r="U52" s="40"/>
      <c r="V52" s="84" t="s">
        <v>1</v>
      </c>
      <c r="W52" s="88">
        <v>400.9</v>
      </c>
      <c r="X52" s="96" t="s">
        <v>7</v>
      </c>
      <c r="Y52" s="68" t="s">
        <v>339</v>
      </c>
      <c r="Z52" s="76" t="s">
        <v>1</v>
      </c>
      <c r="AA52" s="84" t="s">
        <v>6</v>
      </c>
      <c r="AB52" s="88">
        <v>552</v>
      </c>
      <c r="AC52" s="84" t="s">
        <v>6</v>
      </c>
      <c r="AD52" s="110">
        <v>647.9</v>
      </c>
      <c r="AE52" s="84" t="s">
        <v>1</v>
      </c>
      <c r="AF52" s="88">
        <v>577.79999999999995</v>
      </c>
      <c r="AG52" s="96" t="s">
        <v>7</v>
      </c>
      <c r="AH52" s="127"/>
      <c r="AI52" s="136"/>
      <c r="AJ52" s="136"/>
      <c r="AK52" s="136"/>
      <c r="AL52" s="119"/>
      <c r="AM52" s="128">
        <v>1</v>
      </c>
      <c r="AN52" s="137">
        <v>2</v>
      </c>
      <c r="AO52" s="137">
        <v>4</v>
      </c>
      <c r="AP52" s="137">
        <v>3</v>
      </c>
      <c r="AQ52" s="120">
        <v>3</v>
      </c>
      <c r="AR52" s="128">
        <v>1</v>
      </c>
      <c r="AS52" s="137">
        <v>2</v>
      </c>
      <c r="AT52" s="137">
        <v>4</v>
      </c>
      <c r="AU52" s="137">
        <v>3</v>
      </c>
      <c r="AV52" s="120">
        <v>3</v>
      </c>
      <c r="AW52" s="22"/>
    </row>
    <row r="53" spans="1:49" s="4" customFormat="1" ht="48" customHeight="1" x14ac:dyDescent="0.2">
      <c r="A53" s="34" t="s">
        <v>191</v>
      </c>
      <c r="B53" s="27" t="s">
        <v>345</v>
      </c>
      <c r="C53" s="347" t="s">
        <v>85</v>
      </c>
      <c r="D53" s="44" t="s">
        <v>352</v>
      </c>
      <c r="E53" s="48" t="s">
        <v>302</v>
      </c>
      <c r="F53" s="58" t="s">
        <v>88</v>
      </c>
      <c r="G53" s="54" t="s">
        <v>335</v>
      </c>
      <c r="H53" s="65"/>
      <c r="I53" s="75"/>
      <c r="J53" s="75"/>
      <c r="K53" s="83"/>
      <c r="L53" s="87"/>
      <c r="M53" s="83"/>
      <c r="N53" s="87"/>
      <c r="O53" s="61"/>
      <c r="P53" s="66" t="s">
        <v>337</v>
      </c>
      <c r="Q53" s="76" t="s">
        <v>1</v>
      </c>
      <c r="R53" s="84" t="s">
        <v>1</v>
      </c>
      <c r="S53" s="88">
        <v>32</v>
      </c>
      <c r="T53" s="84" t="s">
        <v>1</v>
      </c>
      <c r="U53" s="40"/>
      <c r="V53" s="84" t="s">
        <v>6</v>
      </c>
      <c r="W53" s="88">
        <v>605.5</v>
      </c>
      <c r="X53" s="62" t="s">
        <v>7</v>
      </c>
      <c r="Y53" s="102" t="s">
        <v>339</v>
      </c>
      <c r="Z53" s="76" t="s">
        <v>6</v>
      </c>
      <c r="AA53" s="84" t="s">
        <v>6</v>
      </c>
      <c r="AB53" s="88">
        <v>597</v>
      </c>
      <c r="AC53" s="84" t="s">
        <v>6</v>
      </c>
      <c r="AD53" s="88">
        <v>663.5</v>
      </c>
      <c r="AE53" s="84" t="s">
        <v>1</v>
      </c>
      <c r="AF53" s="88">
        <v>485.6</v>
      </c>
      <c r="AG53" s="62" t="s">
        <v>7</v>
      </c>
      <c r="AH53" s="127"/>
      <c r="AI53" s="136"/>
      <c r="AJ53" s="136"/>
      <c r="AK53" s="136"/>
      <c r="AL53" s="119"/>
      <c r="AM53" s="128">
        <v>5</v>
      </c>
      <c r="AN53" s="137">
        <v>3</v>
      </c>
      <c r="AO53" s="137">
        <v>4</v>
      </c>
      <c r="AP53" s="137">
        <v>2</v>
      </c>
      <c r="AQ53" s="120">
        <v>3</v>
      </c>
      <c r="AR53" s="128">
        <v>5</v>
      </c>
      <c r="AS53" s="137">
        <v>3</v>
      </c>
      <c r="AT53" s="137">
        <v>4</v>
      </c>
      <c r="AU53" s="137">
        <v>2</v>
      </c>
      <c r="AV53" s="120">
        <v>3</v>
      </c>
      <c r="AW53" s="25" t="s">
        <v>235</v>
      </c>
    </row>
    <row r="54" spans="1:49" s="4" customFormat="1" ht="48" customHeight="1" x14ac:dyDescent="0.2">
      <c r="A54" s="34" t="s">
        <v>191</v>
      </c>
      <c r="B54" s="30" t="s">
        <v>193</v>
      </c>
      <c r="C54" s="347" t="s">
        <v>79</v>
      </c>
      <c r="D54" s="42" t="s">
        <v>260</v>
      </c>
      <c r="E54" s="48" t="s">
        <v>311</v>
      </c>
      <c r="F54" s="58" t="s">
        <v>75</v>
      </c>
      <c r="G54" s="54" t="s">
        <v>335</v>
      </c>
      <c r="H54" s="65"/>
      <c r="I54" s="75"/>
      <c r="J54" s="75"/>
      <c r="K54" s="83"/>
      <c r="L54" s="87"/>
      <c r="M54" s="83"/>
      <c r="N54" s="87"/>
      <c r="O54" s="95"/>
      <c r="P54" s="66" t="s">
        <v>337</v>
      </c>
      <c r="Q54" s="76" t="s">
        <v>6</v>
      </c>
      <c r="R54" s="84" t="s">
        <v>1</v>
      </c>
      <c r="S54" s="88">
        <v>50</v>
      </c>
      <c r="T54" s="84" t="s">
        <v>1</v>
      </c>
      <c r="U54" s="40"/>
      <c r="V54" s="84" t="s">
        <v>1</v>
      </c>
      <c r="W54" s="88">
        <v>435.6</v>
      </c>
      <c r="X54" s="96" t="s">
        <v>7</v>
      </c>
      <c r="Y54" s="68" t="s">
        <v>339</v>
      </c>
      <c r="Z54" s="76" t="s">
        <v>1</v>
      </c>
      <c r="AA54" s="84" t="s">
        <v>6</v>
      </c>
      <c r="AB54" s="88">
        <v>587</v>
      </c>
      <c r="AC54" s="84" t="s">
        <v>6</v>
      </c>
      <c r="AD54" s="110">
        <v>735.3</v>
      </c>
      <c r="AE54" s="84" t="s">
        <v>1</v>
      </c>
      <c r="AF54" s="88">
        <v>518.6</v>
      </c>
      <c r="AG54" s="96" t="s">
        <v>7</v>
      </c>
      <c r="AH54" s="131"/>
      <c r="AI54" s="140"/>
      <c r="AJ54" s="140"/>
      <c r="AK54" s="140"/>
      <c r="AL54" s="123"/>
      <c r="AM54" s="133">
        <v>2.8</v>
      </c>
      <c r="AN54" s="142">
        <v>2.5</v>
      </c>
      <c r="AO54" s="142">
        <v>3</v>
      </c>
      <c r="AP54" s="142">
        <v>3.8</v>
      </c>
      <c r="AQ54" s="125">
        <v>3.8</v>
      </c>
      <c r="AR54" s="133">
        <v>2.8</v>
      </c>
      <c r="AS54" s="142">
        <v>2.5</v>
      </c>
      <c r="AT54" s="142">
        <v>3</v>
      </c>
      <c r="AU54" s="142">
        <v>4.5</v>
      </c>
      <c r="AV54" s="125">
        <v>4.2</v>
      </c>
      <c r="AW54" s="22"/>
    </row>
    <row r="55" spans="1:49" s="4" customFormat="1" ht="48" customHeight="1" x14ac:dyDescent="0.2">
      <c r="A55" s="35" t="s">
        <v>191</v>
      </c>
      <c r="B55" s="33" t="s">
        <v>193</v>
      </c>
      <c r="C55" s="348" t="s">
        <v>81</v>
      </c>
      <c r="D55" s="45" t="s">
        <v>262</v>
      </c>
      <c r="E55" s="51" t="s">
        <v>298</v>
      </c>
      <c r="F55" s="59" t="s">
        <v>75</v>
      </c>
      <c r="G55" s="54" t="s">
        <v>335</v>
      </c>
      <c r="H55" s="64"/>
      <c r="I55" s="74"/>
      <c r="J55" s="74"/>
      <c r="K55" s="82"/>
      <c r="L55" s="86"/>
      <c r="M55" s="82"/>
      <c r="N55" s="86"/>
      <c r="O55" s="97"/>
      <c r="P55" s="67" t="s">
        <v>337</v>
      </c>
      <c r="Q55" s="77" t="s">
        <v>6</v>
      </c>
      <c r="R55" s="85" t="s">
        <v>1</v>
      </c>
      <c r="S55" s="88">
        <v>35</v>
      </c>
      <c r="T55" s="85" t="s">
        <v>1</v>
      </c>
      <c r="U55" s="43"/>
      <c r="V55" s="85" t="s">
        <v>1</v>
      </c>
      <c r="W55" s="88">
        <v>452.7</v>
      </c>
      <c r="X55" s="98" t="s">
        <v>7</v>
      </c>
      <c r="Y55" s="68" t="s">
        <v>339</v>
      </c>
      <c r="Z55" s="77" t="s">
        <v>1</v>
      </c>
      <c r="AA55" s="85" t="s">
        <v>6</v>
      </c>
      <c r="AB55" s="88">
        <v>565</v>
      </c>
      <c r="AC55" s="85" t="s">
        <v>6</v>
      </c>
      <c r="AD55" s="110">
        <v>666.9</v>
      </c>
      <c r="AE55" s="85" t="s">
        <v>1</v>
      </c>
      <c r="AF55" s="88">
        <v>443.2</v>
      </c>
      <c r="AG55" s="352" t="s">
        <v>7</v>
      </c>
      <c r="AH55" s="132"/>
      <c r="AI55" s="141"/>
      <c r="AJ55" s="141"/>
      <c r="AK55" s="141"/>
      <c r="AL55" s="124"/>
      <c r="AM55" s="147">
        <v>4</v>
      </c>
      <c r="AN55" s="150">
        <v>3.8</v>
      </c>
      <c r="AO55" s="150">
        <v>4</v>
      </c>
      <c r="AP55" s="150">
        <v>3.5</v>
      </c>
      <c r="AQ55" s="145">
        <v>5</v>
      </c>
      <c r="AR55" s="147">
        <v>4</v>
      </c>
      <c r="AS55" s="150">
        <v>3.8</v>
      </c>
      <c r="AT55" s="150">
        <v>4</v>
      </c>
      <c r="AU55" s="150">
        <v>4.3</v>
      </c>
      <c r="AV55" s="145">
        <v>5</v>
      </c>
      <c r="AW55" s="24"/>
    </row>
    <row r="56" spans="1:49" s="4" customFormat="1" ht="48" customHeight="1" x14ac:dyDescent="0.2">
      <c r="A56" s="35" t="s">
        <v>191</v>
      </c>
      <c r="B56" s="30" t="s">
        <v>193</v>
      </c>
      <c r="C56" s="350" t="s">
        <v>41</v>
      </c>
      <c r="D56" s="43" t="s">
        <v>276</v>
      </c>
      <c r="E56" s="50" t="s">
        <v>298</v>
      </c>
      <c r="F56" s="59" t="s">
        <v>38</v>
      </c>
      <c r="G56" s="54" t="s">
        <v>335</v>
      </c>
      <c r="H56" s="72"/>
      <c r="I56" s="80"/>
      <c r="J56" s="74"/>
      <c r="K56" s="82"/>
      <c r="L56" s="86"/>
      <c r="M56" s="82"/>
      <c r="N56" s="86"/>
      <c r="O56" s="189"/>
      <c r="P56" s="67" t="s">
        <v>337</v>
      </c>
      <c r="Q56" s="107" t="s">
        <v>1</v>
      </c>
      <c r="R56" s="85" t="s">
        <v>121</v>
      </c>
      <c r="S56" s="88">
        <v>46</v>
      </c>
      <c r="T56" s="85" t="s">
        <v>1</v>
      </c>
      <c r="U56" s="43"/>
      <c r="V56" s="85" t="s">
        <v>117</v>
      </c>
      <c r="W56" s="88">
        <v>602.4</v>
      </c>
      <c r="X56" s="190" t="s">
        <v>7</v>
      </c>
      <c r="Y56" s="68" t="s">
        <v>339</v>
      </c>
      <c r="Z56" s="107" t="s">
        <v>1</v>
      </c>
      <c r="AA56" s="85" t="s">
        <v>1</v>
      </c>
      <c r="AB56" s="88">
        <v>524</v>
      </c>
      <c r="AC56" s="85" t="s">
        <v>6</v>
      </c>
      <c r="AD56" s="110">
        <v>696</v>
      </c>
      <c r="AE56" s="85" t="s">
        <v>6</v>
      </c>
      <c r="AF56" s="88">
        <v>625.6</v>
      </c>
      <c r="AG56" s="190" t="s">
        <v>7</v>
      </c>
      <c r="AH56" s="132"/>
      <c r="AI56" s="141"/>
      <c r="AJ56" s="141"/>
      <c r="AK56" s="141"/>
      <c r="AL56" s="124"/>
      <c r="AM56" s="147">
        <v>4</v>
      </c>
      <c r="AN56" s="150">
        <v>4.3</v>
      </c>
      <c r="AO56" s="150">
        <v>4</v>
      </c>
      <c r="AP56" s="150">
        <v>4</v>
      </c>
      <c r="AQ56" s="145">
        <v>4.4000000000000004</v>
      </c>
      <c r="AR56" s="147">
        <v>4</v>
      </c>
      <c r="AS56" s="150">
        <v>4.3</v>
      </c>
      <c r="AT56" s="150">
        <v>4</v>
      </c>
      <c r="AU56" s="150">
        <v>4.5</v>
      </c>
      <c r="AV56" s="145">
        <v>4.4000000000000004</v>
      </c>
      <c r="AW56" s="24"/>
    </row>
    <row r="57" spans="1:49" s="4" customFormat="1" ht="48" customHeight="1" x14ac:dyDescent="0.2">
      <c r="A57" s="35" t="s">
        <v>191</v>
      </c>
      <c r="B57" s="33" t="s">
        <v>193</v>
      </c>
      <c r="C57" s="350" t="s">
        <v>194</v>
      </c>
      <c r="D57" s="43" t="s">
        <v>277</v>
      </c>
      <c r="E57" s="50" t="s">
        <v>296</v>
      </c>
      <c r="F57" s="59" t="s">
        <v>38</v>
      </c>
      <c r="G57" s="57" t="s">
        <v>190</v>
      </c>
      <c r="H57" s="72"/>
      <c r="I57" s="80"/>
      <c r="J57" s="74"/>
      <c r="K57" s="82"/>
      <c r="L57" s="86"/>
      <c r="M57" s="82"/>
      <c r="N57" s="86"/>
      <c r="O57" s="189"/>
      <c r="P57" s="102" t="s">
        <v>339</v>
      </c>
      <c r="Q57" s="107" t="s">
        <v>1</v>
      </c>
      <c r="R57" s="85" t="s">
        <v>6</v>
      </c>
      <c r="S57" s="88">
        <v>56</v>
      </c>
      <c r="T57" s="85" t="s">
        <v>122</v>
      </c>
      <c r="U57" s="43"/>
      <c r="V57" s="85" t="s">
        <v>6</v>
      </c>
      <c r="W57" s="88">
        <v>531.1</v>
      </c>
      <c r="X57" s="190" t="s">
        <v>7</v>
      </c>
      <c r="Y57" s="102" t="s">
        <v>336</v>
      </c>
      <c r="Z57" s="107" t="s">
        <v>1</v>
      </c>
      <c r="AA57" s="85" t="s">
        <v>1</v>
      </c>
      <c r="AB57" s="88">
        <v>486</v>
      </c>
      <c r="AC57" s="85" t="s">
        <v>1</v>
      </c>
      <c r="AD57" s="88">
        <v>496.3</v>
      </c>
      <c r="AE57" s="85" t="s">
        <v>1</v>
      </c>
      <c r="AF57" s="88">
        <v>449.1</v>
      </c>
      <c r="AG57" s="190" t="s">
        <v>7</v>
      </c>
      <c r="AH57" s="132"/>
      <c r="AI57" s="141"/>
      <c r="AJ57" s="141"/>
      <c r="AK57" s="141"/>
      <c r="AL57" s="124"/>
      <c r="AM57" s="147">
        <v>4.2</v>
      </c>
      <c r="AN57" s="150">
        <v>4.8</v>
      </c>
      <c r="AO57" s="150">
        <v>4.3</v>
      </c>
      <c r="AP57" s="150">
        <v>4.5</v>
      </c>
      <c r="AQ57" s="145">
        <v>3.4</v>
      </c>
      <c r="AR57" s="147">
        <v>4.2</v>
      </c>
      <c r="AS57" s="150">
        <v>4.8</v>
      </c>
      <c r="AT57" s="150">
        <v>4.3</v>
      </c>
      <c r="AU57" s="150">
        <v>4.5</v>
      </c>
      <c r="AV57" s="145">
        <v>3.4</v>
      </c>
      <c r="AW57" s="24"/>
    </row>
    <row r="58" spans="1:49" s="4" customFormat="1" ht="48" customHeight="1" x14ac:dyDescent="0.2">
      <c r="A58" s="34" t="s">
        <v>191</v>
      </c>
      <c r="B58" s="30" t="s">
        <v>193</v>
      </c>
      <c r="C58" s="347" t="s">
        <v>80</v>
      </c>
      <c r="D58" s="42" t="s">
        <v>261</v>
      </c>
      <c r="E58" s="48" t="s">
        <v>239</v>
      </c>
      <c r="F58" s="58" t="s">
        <v>75</v>
      </c>
      <c r="G58" s="54" t="s">
        <v>335</v>
      </c>
      <c r="H58" s="64"/>
      <c r="I58" s="75"/>
      <c r="J58" s="75"/>
      <c r="K58" s="83"/>
      <c r="L58" s="87"/>
      <c r="M58" s="83"/>
      <c r="N58" s="87"/>
      <c r="O58" s="95"/>
      <c r="P58" s="102" t="s">
        <v>339</v>
      </c>
      <c r="Q58" s="76" t="s">
        <v>1</v>
      </c>
      <c r="R58" s="84" t="s">
        <v>1</v>
      </c>
      <c r="S58" s="88">
        <v>47</v>
      </c>
      <c r="T58" s="84" t="s">
        <v>6</v>
      </c>
      <c r="U58" s="88">
        <v>13</v>
      </c>
      <c r="V58" s="84" t="s">
        <v>6</v>
      </c>
      <c r="W58" s="88">
        <v>491.3</v>
      </c>
      <c r="X58" s="96" t="s">
        <v>7</v>
      </c>
      <c r="Y58" s="67" t="s">
        <v>337</v>
      </c>
      <c r="Z58" s="76" t="s">
        <v>1</v>
      </c>
      <c r="AA58" s="84" t="s">
        <v>6</v>
      </c>
      <c r="AB58" s="88">
        <v>598</v>
      </c>
      <c r="AC58" s="84" t="s">
        <v>1</v>
      </c>
      <c r="AD58" s="110">
        <v>614</v>
      </c>
      <c r="AE58" s="84" t="s">
        <v>1</v>
      </c>
      <c r="AF58" s="110">
        <v>480</v>
      </c>
      <c r="AG58" s="96" t="s">
        <v>7</v>
      </c>
      <c r="AH58" s="131"/>
      <c r="AI58" s="140"/>
      <c r="AJ58" s="140"/>
      <c r="AK58" s="140"/>
      <c r="AL58" s="123"/>
      <c r="AM58" s="133">
        <v>4.2</v>
      </c>
      <c r="AN58" s="142">
        <v>3.5</v>
      </c>
      <c r="AO58" s="142">
        <v>4.4000000000000004</v>
      </c>
      <c r="AP58" s="142">
        <v>3.8</v>
      </c>
      <c r="AQ58" s="125">
        <v>4.5999999999999996</v>
      </c>
      <c r="AR58" s="133">
        <v>4.2</v>
      </c>
      <c r="AS58" s="142">
        <v>3.5</v>
      </c>
      <c r="AT58" s="142">
        <v>4.4000000000000004</v>
      </c>
      <c r="AU58" s="142">
        <v>3.8</v>
      </c>
      <c r="AV58" s="125">
        <v>4.5999999999999996</v>
      </c>
      <c r="AW58" s="22"/>
    </row>
    <row r="59" spans="1:49" s="4" customFormat="1" ht="48" customHeight="1" x14ac:dyDescent="0.2">
      <c r="A59" s="35" t="s">
        <v>191</v>
      </c>
      <c r="B59" s="30" t="s">
        <v>193</v>
      </c>
      <c r="C59" s="348" t="s">
        <v>94</v>
      </c>
      <c r="D59" s="45" t="s">
        <v>519</v>
      </c>
      <c r="E59" s="48" t="s">
        <v>304</v>
      </c>
      <c r="F59" s="59" t="s">
        <v>92</v>
      </c>
      <c r="G59" s="54" t="s">
        <v>335</v>
      </c>
      <c r="H59" s="102" t="s">
        <v>338</v>
      </c>
      <c r="I59" s="77" t="s">
        <v>6</v>
      </c>
      <c r="J59" s="77" t="s">
        <v>1</v>
      </c>
      <c r="K59" s="85" t="s">
        <v>1</v>
      </c>
      <c r="L59" s="89">
        <v>517</v>
      </c>
      <c r="M59" s="85" t="s">
        <v>6</v>
      </c>
      <c r="N59" s="89">
        <v>554.79999999999995</v>
      </c>
      <c r="O59" s="161" t="s">
        <v>7</v>
      </c>
      <c r="P59" s="102" t="s">
        <v>339</v>
      </c>
      <c r="Q59" s="76" t="s">
        <v>6</v>
      </c>
      <c r="R59" s="85" t="s">
        <v>1</v>
      </c>
      <c r="S59" s="88">
        <v>39</v>
      </c>
      <c r="T59" s="85" t="s">
        <v>1</v>
      </c>
      <c r="U59" s="43"/>
      <c r="V59" s="85" t="s">
        <v>6</v>
      </c>
      <c r="W59" s="111">
        <v>537.5</v>
      </c>
      <c r="X59" s="98" t="s">
        <v>7</v>
      </c>
      <c r="Y59" s="102" t="s">
        <v>339</v>
      </c>
      <c r="Z59" s="76" t="s">
        <v>6</v>
      </c>
      <c r="AA59" s="84" t="s">
        <v>6</v>
      </c>
      <c r="AB59" s="88">
        <v>584</v>
      </c>
      <c r="AC59" s="84" t="s">
        <v>1</v>
      </c>
      <c r="AD59" s="88">
        <v>522.6</v>
      </c>
      <c r="AE59" s="85" t="s">
        <v>1</v>
      </c>
      <c r="AF59" s="88">
        <v>480.1</v>
      </c>
      <c r="AG59" s="98" t="s">
        <v>7</v>
      </c>
      <c r="AH59" s="130">
        <v>5</v>
      </c>
      <c r="AI59" s="139">
        <v>2</v>
      </c>
      <c r="AJ59" s="139">
        <v>4</v>
      </c>
      <c r="AK59" s="139">
        <v>2</v>
      </c>
      <c r="AL59" s="122">
        <v>4</v>
      </c>
      <c r="AM59" s="130">
        <v>5</v>
      </c>
      <c r="AN59" s="139">
        <v>2</v>
      </c>
      <c r="AO59" s="139">
        <v>4</v>
      </c>
      <c r="AP59" s="139">
        <v>2</v>
      </c>
      <c r="AQ59" s="122">
        <v>4</v>
      </c>
      <c r="AR59" s="130">
        <v>5</v>
      </c>
      <c r="AS59" s="139">
        <v>2</v>
      </c>
      <c r="AT59" s="139">
        <v>4</v>
      </c>
      <c r="AU59" s="139">
        <v>2</v>
      </c>
      <c r="AV59" s="122">
        <v>4</v>
      </c>
      <c r="AW59" s="24"/>
    </row>
    <row r="60" spans="1:49" s="4" customFormat="1" ht="48" customHeight="1" x14ac:dyDescent="0.2">
      <c r="A60" s="34" t="s">
        <v>191</v>
      </c>
      <c r="B60" s="30" t="s">
        <v>193</v>
      </c>
      <c r="C60" s="347" t="s">
        <v>96</v>
      </c>
      <c r="D60" s="42" t="s">
        <v>257</v>
      </c>
      <c r="E60" s="48" t="s">
        <v>297</v>
      </c>
      <c r="F60" s="58" t="s">
        <v>92</v>
      </c>
      <c r="G60" s="54" t="s">
        <v>335</v>
      </c>
      <c r="H60" s="65"/>
      <c r="I60" s="75"/>
      <c r="J60" s="75"/>
      <c r="K60" s="83"/>
      <c r="L60" s="87"/>
      <c r="M60" s="83"/>
      <c r="N60" s="87"/>
      <c r="O60" s="95"/>
      <c r="P60" s="68" t="s">
        <v>339</v>
      </c>
      <c r="Q60" s="76" t="s">
        <v>6</v>
      </c>
      <c r="R60" s="84" t="s">
        <v>1</v>
      </c>
      <c r="S60" s="88">
        <v>45</v>
      </c>
      <c r="T60" s="84" t="s">
        <v>1</v>
      </c>
      <c r="U60" s="40"/>
      <c r="V60" s="84" t="s">
        <v>6</v>
      </c>
      <c r="W60" s="88">
        <v>517.20000000000005</v>
      </c>
      <c r="X60" s="96" t="s">
        <v>7</v>
      </c>
      <c r="Y60" s="102" t="s">
        <v>339</v>
      </c>
      <c r="Z60" s="76" t="s">
        <v>6</v>
      </c>
      <c r="AA60" s="85" t="s">
        <v>1</v>
      </c>
      <c r="AB60" s="88">
        <v>514</v>
      </c>
      <c r="AC60" s="84" t="s">
        <v>6</v>
      </c>
      <c r="AD60" s="110">
        <v>713.1</v>
      </c>
      <c r="AE60" s="84" t="s">
        <v>1</v>
      </c>
      <c r="AF60" s="88">
        <v>457.5</v>
      </c>
      <c r="AG60" s="98" t="s">
        <v>7</v>
      </c>
      <c r="AH60" s="127"/>
      <c r="AI60" s="136"/>
      <c r="AJ60" s="136"/>
      <c r="AK60" s="136"/>
      <c r="AL60" s="119"/>
      <c r="AM60" s="130">
        <v>5</v>
      </c>
      <c r="AN60" s="139">
        <v>4</v>
      </c>
      <c r="AO60" s="139">
        <v>4</v>
      </c>
      <c r="AP60" s="139">
        <v>4</v>
      </c>
      <c r="AQ60" s="122">
        <v>4</v>
      </c>
      <c r="AR60" s="130">
        <v>5</v>
      </c>
      <c r="AS60" s="139">
        <v>4</v>
      </c>
      <c r="AT60" s="139">
        <v>4</v>
      </c>
      <c r="AU60" s="139">
        <v>4</v>
      </c>
      <c r="AV60" s="122">
        <v>4</v>
      </c>
      <c r="AW60" s="22"/>
    </row>
    <row r="61" spans="1:49" s="4" customFormat="1" ht="48" customHeight="1" x14ac:dyDescent="0.2">
      <c r="A61" s="35" t="s">
        <v>191</v>
      </c>
      <c r="B61" s="30" t="s">
        <v>193</v>
      </c>
      <c r="C61" s="348" t="s">
        <v>97</v>
      </c>
      <c r="D61" s="45" t="s">
        <v>256</v>
      </c>
      <c r="E61" s="51" t="s">
        <v>310</v>
      </c>
      <c r="F61" s="59" t="s">
        <v>92</v>
      </c>
      <c r="G61" s="54" t="s">
        <v>335</v>
      </c>
      <c r="H61" s="64"/>
      <c r="I61" s="74"/>
      <c r="J61" s="74"/>
      <c r="K61" s="82"/>
      <c r="L61" s="86"/>
      <c r="M61" s="82"/>
      <c r="N61" s="86"/>
      <c r="O61" s="97"/>
      <c r="P61" s="67" t="s">
        <v>340</v>
      </c>
      <c r="Q61" s="77" t="s">
        <v>20</v>
      </c>
      <c r="R61" s="85" t="s">
        <v>20</v>
      </c>
      <c r="S61" s="88">
        <v>80</v>
      </c>
      <c r="T61" s="85" t="s">
        <v>1</v>
      </c>
      <c r="U61" s="43"/>
      <c r="V61" s="85" t="s">
        <v>1</v>
      </c>
      <c r="W61" s="88">
        <v>472.1</v>
      </c>
      <c r="X61" s="98" t="s">
        <v>7</v>
      </c>
      <c r="Y61" s="68" t="s">
        <v>339</v>
      </c>
      <c r="Z61" s="77" t="s">
        <v>6</v>
      </c>
      <c r="AA61" s="85" t="s">
        <v>6</v>
      </c>
      <c r="AB61" s="88">
        <v>561</v>
      </c>
      <c r="AC61" s="85" t="s">
        <v>1</v>
      </c>
      <c r="AD61" s="110">
        <v>535.1</v>
      </c>
      <c r="AE61" s="85" t="s">
        <v>1</v>
      </c>
      <c r="AF61" s="110">
        <v>348</v>
      </c>
      <c r="AG61" s="98" t="s">
        <v>7</v>
      </c>
      <c r="AH61" s="129"/>
      <c r="AI61" s="138"/>
      <c r="AJ61" s="138"/>
      <c r="AK61" s="138"/>
      <c r="AL61" s="121"/>
      <c r="AM61" s="130">
        <v>1</v>
      </c>
      <c r="AN61" s="139">
        <v>3</v>
      </c>
      <c r="AO61" s="139">
        <v>4</v>
      </c>
      <c r="AP61" s="139">
        <v>3</v>
      </c>
      <c r="AQ61" s="122">
        <v>2</v>
      </c>
      <c r="AR61" s="130">
        <v>1</v>
      </c>
      <c r="AS61" s="139">
        <v>3</v>
      </c>
      <c r="AT61" s="139">
        <v>3</v>
      </c>
      <c r="AU61" s="139">
        <v>3</v>
      </c>
      <c r="AV61" s="122">
        <v>2</v>
      </c>
      <c r="AW61" s="24"/>
    </row>
    <row r="62" spans="1:49" s="4" customFormat="1" ht="48" customHeight="1" x14ac:dyDescent="0.2">
      <c r="A62" s="34" t="s">
        <v>191</v>
      </c>
      <c r="B62" s="28" t="s">
        <v>186</v>
      </c>
      <c r="C62" s="347" t="s">
        <v>528</v>
      </c>
      <c r="D62" s="39" t="s">
        <v>527</v>
      </c>
      <c r="E62" s="48" t="s">
        <v>297</v>
      </c>
      <c r="F62" s="58" t="s">
        <v>524</v>
      </c>
      <c r="G62" s="54" t="s">
        <v>181</v>
      </c>
      <c r="H62" s="65"/>
      <c r="I62" s="75"/>
      <c r="J62" s="75"/>
      <c r="K62" s="83"/>
      <c r="L62" s="87"/>
      <c r="M62" s="83"/>
      <c r="N62" s="87"/>
      <c r="O62" s="95"/>
      <c r="P62" s="68" t="s">
        <v>336</v>
      </c>
      <c r="Q62" s="76" t="s">
        <v>1</v>
      </c>
      <c r="R62" s="84" t="s">
        <v>1</v>
      </c>
      <c r="S62" s="88">
        <v>46</v>
      </c>
      <c r="T62" s="84" t="s">
        <v>1</v>
      </c>
      <c r="U62" s="40"/>
      <c r="V62" s="84" t="s">
        <v>1</v>
      </c>
      <c r="W62" s="88">
        <v>424.4</v>
      </c>
      <c r="X62" s="96" t="s">
        <v>7</v>
      </c>
      <c r="Y62" s="66" t="s">
        <v>337</v>
      </c>
      <c r="Z62" s="76" t="s">
        <v>1</v>
      </c>
      <c r="AA62" s="84" t="s">
        <v>1</v>
      </c>
      <c r="AB62" s="88">
        <v>509</v>
      </c>
      <c r="AC62" s="84" t="s">
        <v>6</v>
      </c>
      <c r="AD62" s="110">
        <v>710.8</v>
      </c>
      <c r="AE62" s="84" t="s">
        <v>1</v>
      </c>
      <c r="AF62" s="88">
        <v>432.4</v>
      </c>
      <c r="AG62" s="98" t="s">
        <v>7</v>
      </c>
      <c r="AH62" s="127"/>
      <c r="AI62" s="136"/>
      <c r="AJ62" s="136"/>
      <c r="AK62" s="136"/>
      <c r="AL62" s="119"/>
      <c r="AM62" s="128">
        <v>5</v>
      </c>
      <c r="AN62" s="137">
        <v>5</v>
      </c>
      <c r="AO62" s="137">
        <v>5</v>
      </c>
      <c r="AP62" s="137">
        <v>5</v>
      </c>
      <c r="AQ62" s="120">
        <v>3</v>
      </c>
      <c r="AR62" s="128">
        <v>5</v>
      </c>
      <c r="AS62" s="137">
        <v>5</v>
      </c>
      <c r="AT62" s="137">
        <v>4</v>
      </c>
      <c r="AU62" s="137">
        <v>5</v>
      </c>
      <c r="AV62" s="120">
        <v>3</v>
      </c>
      <c r="AW62" s="22"/>
    </row>
    <row r="63" spans="1:49" s="4" customFormat="1" ht="48" customHeight="1" x14ac:dyDescent="0.2">
      <c r="A63" s="36" t="s">
        <v>192</v>
      </c>
      <c r="B63" s="28" t="s">
        <v>186</v>
      </c>
      <c r="C63" s="349" t="s">
        <v>531</v>
      </c>
      <c r="D63" s="40" t="s">
        <v>532</v>
      </c>
      <c r="E63" s="49" t="s">
        <v>298</v>
      </c>
      <c r="F63" s="58" t="s">
        <v>524</v>
      </c>
      <c r="G63" s="54" t="s">
        <v>181</v>
      </c>
      <c r="H63" s="69"/>
      <c r="I63" s="78"/>
      <c r="J63" s="75"/>
      <c r="K63" s="83"/>
      <c r="L63" s="87"/>
      <c r="M63" s="83"/>
      <c r="N63" s="87"/>
      <c r="O63" s="63"/>
      <c r="P63" s="103"/>
      <c r="Q63" s="78"/>
      <c r="R63" s="83"/>
      <c r="S63" s="87"/>
      <c r="T63" s="83"/>
      <c r="U63" s="108"/>
      <c r="V63" s="83"/>
      <c r="W63" s="87"/>
      <c r="X63" s="63"/>
      <c r="Y63" s="68" t="s">
        <v>336</v>
      </c>
      <c r="Z63" s="107" t="s">
        <v>1</v>
      </c>
      <c r="AA63" s="84" t="s">
        <v>1</v>
      </c>
      <c r="AB63" s="88">
        <v>455</v>
      </c>
      <c r="AC63" s="84" t="s">
        <v>1</v>
      </c>
      <c r="AD63" s="110">
        <v>522.4</v>
      </c>
      <c r="AE63" s="84" t="s">
        <v>1</v>
      </c>
      <c r="AF63" s="88">
        <v>300.60000000000002</v>
      </c>
      <c r="AG63" s="190" t="s">
        <v>7</v>
      </c>
      <c r="AH63" s="131"/>
      <c r="AI63" s="140"/>
      <c r="AJ63" s="140"/>
      <c r="AK63" s="140"/>
      <c r="AL63" s="123"/>
      <c r="AM63" s="131"/>
      <c r="AN63" s="140"/>
      <c r="AO63" s="140"/>
      <c r="AP63" s="140"/>
      <c r="AQ63" s="123"/>
      <c r="AR63" s="128">
        <v>4</v>
      </c>
      <c r="AS63" s="137">
        <v>2</v>
      </c>
      <c r="AT63" s="137">
        <v>4</v>
      </c>
      <c r="AU63" s="137">
        <v>5</v>
      </c>
      <c r="AV63" s="120">
        <v>4</v>
      </c>
      <c r="AW63" s="22"/>
    </row>
    <row r="64" spans="1:49" s="4" customFormat="1" ht="48" customHeight="1" x14ac:dyDescent="0.2">
      <c r="A64" s="36" t="s">
        <v>192</v>
      </c>
      <c r="B64" s="29" t="s">
        <v>186</v>
      </c>
      <c r="C64" s="347" t="s">
        <v>110</v>
      </c>
      <c r="D64" s="40" t="s">
        <v>522</v>
      </c>
      <c r="E64" s="49" t="s">
        <v>300</v>
      </c>
      <c r="F64" s="60" t="s">
        <v>183</v>
      </c>
      <c r="G64" s="56" t="s">
        <v>181</v>
      </c>
      <c r="H64" s="65"/>
      <c r="I64" s="75"/>
      <c r="J64" s="75"/>
      <c r="K64" s="83"/>
      <c r="L64" s="87"/>
      <c r="M64" s="83"/>
      <c r="N64" s="87"/>
      <c r="O64" s="95"/>
      <c r="P64" s="65"/>
      <c r="Q64" s="75"/>
      <c r="R64" s="83"/>
      <c r="S64" s="87"/>
      <c r="T64" s="83"/>
      <c r="U64" s="108"/>
      <c r="V64" s="83"/>
      <c r="W64" s="87"/>
      <c r="X64" s="95"/>
      <c r="Y64" s="102" t="s">
        <v>336</v>
      </c>
      <c r="Z64" s="76" t="s">
        <v>1</v>
      </c>
      <c r="AA64" s="84" t="s">
        <v>1</v>
      </c>
      <c r="AB64" s="88">
        <v>467</v>
      </c>
      <c r="AC64" s="84" t="s">
        <v>1</v>
      </c>
      <c r="AD64" s="110">
        <v>595.4</v>
      </c>
      <c r="AE64" s="84" t="s">
        <v>1</v>
      </c>
      <c r="AF64" s="110">
        <v>458</v>
      </c>
      <c r="AG64" s="96" t="s">
        <v>7</v>
      </c>
      <c r="AH64" s="127"/>
      <c r="AI64" s="136"/>
      <c r="AJ64" s="136"/>
      <c r="AK64" s="136"/>
      <c r="AL64" s="119"/>
      <c r="AM64" s="127"/>
      <c r="AN64" s="136"/>
      <c r="AO64" s="136"/>
      <c r="AP64" s="136"/>
      <c r="AQ64" s="119"/>
      <c r="AR64" s="128">
        <v>5</v>
      </c>
      <c r="AS64" s="137">
        <v>4</v>
      </c>
      <c r="AT64" s="137">
        <v>5</v>
      </c>
      <c r="AU64" s="137">
        <v>5</v>
      </c>
      <c r="AV64" s="120">
        <v>4</v>
      </c>
      <c r="AW64" s="22"/>
    </row>
    <row r="65" spans="1:49" s="4" customFormat="1" ht="48" customHeight="1" x14ac:dyDescent="0.2">
      <c r="A65" s="36" t="s">
        <v>192</v>
      </c>
      <c r="B65" s="29" t="s">
        <v>186</v>
      </c>
      <c r="C65" s="347" t="s">
        <v>177</v>
      </c>
      <c r="D65" s="40" t="s">
        <v>250</v>
      </c>
      <c r="E65" s="49" t="s">
        <v>301</v>
      </c>
      <c r="F65" s="60" t="s">
        <v>178</v>
      </c>
      <c r="G65" s="54" t="s">
        <v>335</v>
      </c>
      <c r="H65" s="65"/>
      <c r="I65" s="75"/>
      <c r="J65" s="75"/>
      <c r="K65" s="83"/>
      <c r="L65" s="87"/>
      <c r="M65" s="83"/>
      <c r="N65" s="87"/>
      <c r="O65" s="95"/>
      <c r="P65" s="65"/>
      <c r="Q65" s="75"/>
      <c r="R65" s="83"/>
      <c r="S65" s="87"/>
      <c r="T65" s="83"/>
      <c r="U65" s="108"/>
      <c r="V65" s="83"/>
      <c r="W65" s="87"/>
      <c r="X65" s="95"/>
      <c r="Y65" s="68" t="s">
        <v>336</v>
      </c>
      <c r="Z65" s="76" t="s">
        <v>1</v>
      </c>
      <c r="AA65" s="84" t="s">
        <v>1</v>
      </c>
      <c r="AB65" s="88">
        <v>422</v>
      </c>
      <c r="AC65" s="84" t="s">
        <v>1</v>
      </c>
      <c r="AD65" s="110">
        <v>635.1</v>
      </c>
      <c r="AE65" s="84" t="s">
        <v>1</v>
      </c>
      <c r="AF65" s="88">
        <v>411.1</v>
      </c>
      <c r="AG65" s="98" t="s">
        <v>7</v>
      </c>
      <c r="AH65" s="127"/>
      <c r="AI65" s="136"/>
      <c r="AJ65" s="136"/>
      <c r="AK65" s="136"/>
      <c r="AL65" s="119"/>
      <c r="AM65" s="127"/>
      <c r="AN65" s="136"/>
      <c r="AO65" s="136"/>
      <c r="AP65" s="136"/>
      <c r="AQ65" s="119"/>
      <c r="AR65" s="128">
        <v>5</v>
      </c>
      <c r="AS65" s="137">
        <v>2</v>
      </c>
      <c r="AT65" s="137">
        <v>5</v>
      </c>
      <c r="AU65" s="137">
        <v>5</v>
      </c>
      <c r="AV65" s="120">
        <v>3</v>
      </c>
      <c r="AW65" s="22"/>
    </row>
    <row r="66" spans="1:49" s="4" customFormat="1" ht="48" customHeight="1" x14ac:dyDescent="0.2">
      <c r="A66" s="36" t="s">
        <v>192</v>
      </c>
      <c r="B66" s="29" t="s">
        <v>186</v>
      </c>
      <c r="C66" s="347" t="s">
        <v>110</v>
      </c>
      <c r="D66" s="40" t="s">
        <v>251</v>
      </c>
      <c r="E66" s="49" t="s">
        <v>302</v>
      </c>
      <c r="F66" s="60" t="s">
        <v>108</v>
      </c>
      <c r="G66" s="54" t="s">
        <v>335</v>
      </c>
      <c r="H66" s="65"/>
      <c r="I66" s="75"/>
      <c r="J66" s="75"/>
      <c r="K66" s="83"/>
      <c r="L66" s="87"/>
      <c r="M66" s="83"/>
      <c r="N66" s="87"/>
      <c r="O66" s="95"/>
      <c r="P66" s="65"/>
      <c r="Q66" s="75"/>
      <c r="R66" s="83"/>
      <c r="S66" s="87"/>
      <c r="T66" s="83"/>
      <c r="U66" s="108"/>
      <c r="V66" s="83"/>
      <c r="W66" s="87"/>
      <c r="X66" s="95"/>
      <c r="Y66" s="68" t="s">
        <v>336</v>
      </c>
      <c r="Z66" s="76" t="s">
        <v>1</v>
      </c>
      <c r="AA66" s="84" t="s">
        <v>1</v>
      </c>
      <c r="AB66" s="88">
        <v>465</v>
      </c>
      <c r="AC66" s="84" t="s">
        <v>1</v>
      </c>
      <c r="AD66" s="110">
        <v>516.5</v>
      </c>
      <c r="AE66" s="84" t="s">
        <v>1</v>
      </c>
      <c r="AF66" s="88">
        <v>361.2</v>
      </c>
      <c r="AG66" s="98" t="s">
        <v>7</v>
      </c>
      <c r="AH66" s="127"/>
      <c r="AI66" s="136"/>
      <c r="AJ66" s="136"/>
      <c r="AK66" s="136"/>
      <c r="AL66" s="119"/>
      <c r="AM66" s="127"/>
      <c r="AN66" s="136"/>
      <c r="AO66" s="136"/>
      <c r="AP66" s="136"/>
      <c r="AQ66" s="119"/>
      <c r="AR66" s="128">
        <v>5</v>
      </c>
      <c r="AS66" s="137">
        <v>5</v>
      </c>
      <c r="AT66" s="137">
        <v>5</v>
      </c>
      <c r="AU66" s="137">
        <v>5</v>
      </c>
      <c r="AV66" s="120">
        <v>4</v>
      </c>
      <c r="AW66" s="22"/>
    </row>
    <row r="67" spans="1:49" s="4" customFormat="1" ht="48" customHeight="1" x14ac:dyDescent="0.2">
      <c r="A67" s="36" t="s">
        <v>192</v>
      </c>
      <c r="B67" s="30" t="s">
        <v>193</v>
      </c>
      <c r="C67" s="347" t="s">
        <v>73</v>
      </c>
      <c r="D67" s="40" t="s">
        <v>288</v>
      </c>
      <c r="E67" s="49" t="s">
        <v>299</v>
      </c>
      <c r="F67" s="58" t="s">
        <v>67</v>
      </c>
      <c r="G67" s="54" t="s">
        <v>335</v>
      </c>
      <c r="H67" s="65"/>
      <c r="I67" s="75"/>
      <c r="J67" s="75"/>
      <c r="K67" s="83"/>
      <c r="L67" s="87"/>
      <c r="M67" s="83"/>
      <c r="N67" s="87"/>
      <c r="O67" s="95"/>
      <c r="P67" s="65"/>
      <c r="Q67" s="75"/>
      <c r="R67" s="83"/>
      <c r="S67" s="87"/>
      <c r="T67" s="83"/>
      <c r="U67" s="108"/>
      <c r="V67" s="83"/>
      <c r="W67" s="87"/>
      <c r="X67" s="95"/>
      <c r="Y67" s="68" t="s">
        <v>336</v>
      </c>
      <c r="Z67" s="76" t="s">
        <v>1</v>
      </c>
      <c r="AA67" s="84" t="s">
        <v>1</v>
      </c>
      <c r="AB67" s="88">
        <v>509</v>
      </c>
      <c r="AC67" s="84" t="s">
        <v>1</v>
      </c>
      <c r="AD67" s="88">
        <v>629.29999999999995</v>
      </c>
      <c r="AE67" s="84" t="s">
        <v>1</v>
      </c>
      <c r="AF67" s="88">
        <v>462.6</v>
      </c>
      <c r="AG67" s="98" t="s">
        <v>7</v>
      </c>
      <c r="AH67" s="131"/>
      <c r="AI67" s="140"/>
      <c r="AJ67" s="140"/>
      <c r="AK67" s="140"/>
      <c r="AL67" s="123"/>
      <c r="AM67" s="131"/>
      <c r="AN67" s="140"/>
      <c r="AO67" s="140"/>
      <c r="AP67" s="140"/>
      <c r="AQ67" s="123"/>
      <c r="AR67" s="147">
        <v>4.7</v>
      </c>
      <c r="AS67" s="150">
        <v>3.5</v>
      </c>
      <c r="AT67" s="150">
        <v>5</v>
      </c>
      <c r="AU67" s="150">
        <v>3.5</v>
      </c>
      <c r="AV67" s="145">
        <v>4.5999999999999996</v>
      </c>
      <c r="AW67" s="22"/>
    </row>
    <row r="68" spans="1:49" s="4" customFormat="1" ht="48" customHeight="1" x14ac:dyDescent="0.2">
      <c r="A68" s="36" t="s">
        <v>192</v>
      </c>
      <c r="B68" s="27" t="s">
        <v>345</v>
      </c>
      <c r="C68" s="347" t="s">
        <v>518</v>
      </c>
      <c r="D68" s="38" t="s">
        <v>510</v>
      </c>
      <c r="E68" s="341" t="s">
        <v>509</v>
      </c>
      <c r="F68" s="58" t="s">
        <v>504</v>
      </c>
      <c r="G68" s="54" t="s">
        <v>335</v>
      </c>
      <c r="H68" s="65"/>
      <c r="I68" s="75"/>
      <c r="J68" s="75"/>
      <c r="K68" s="83"/>
      <c r="L68" s="87"/>
      <c r="M68" s="83"/>
      <c r="N68" s="87"/>
      <c r="O68" s="61"/>
      <c r="P68" s="65"/>
      <c r="Q68" s="75"/>
      <c r="R68" s="83"/>
      <c r="S68" s="87"/>
      <c r="T68" s="83"/>
      <c r="U68" s="108"/>
      <c r="V68" s="83"/>
      <c r="W68" s="87"/>
      <c r="X68" s="61"/>
      <c r="Y68" s="67" t="s">
        <v>337</v>
      </c>
      <c r="Z68" s="76" t="s">
        <v>6</v>
      </c>
      <c r="AA68" s="84" t="s">
        <v>1</v>
      </c>
      <c r="AB68" s="88">
        <v>473</v>
      </c>
      <c r="AC68" s="84" t="s">
        <v>1</v>
      </c>
      <c r="AD68" s="110">
        <v>555.9</v>
      </c>
      <c r="AE68" s="84" t="s">
        <v>1</v>
      </c>
      <c r="AF68" s="110">
        <v>335.5</v>
      </c>
      <c r="AG68" s="96" t="s">
        <v>7</v>
      </c>
      <c r="AH68" s="127"/>
      <c r="AI68" s="136"/>
      <c r="AJ68" s="136"/>
      <c r="AK68" s="136"/>
      <c r="AL68" s="119"/>
      <c r="AM68" s="127"/>
      <c r="AN68" s="136"/>
      <c r="AO68" s="136"/>
      <c r="AP68" s="136"/>
      <c r="AQ68" s="119"/>
      <c r="AR68" s="128">
        <v>4</v>
      </c>
      <c r="AS68" s="137">
        <v>0</v>
      </c>
      <c r="AT68" s="137">
        <v>4</v>
      </c>
      <c r="AU68" s="137">
        <v>5</v>
      </c>
      <c r="AV68" s="120">
        <v>3</v>
      </c>
      <c r="AW68" s="25" t="s">
        <v>236</v>
      </c>
    </row>
    <row r="69" spans="1:49" s="4" customFormat="1" ht="48" customHeight="1" x14ac:dyDescent="0.2">
      <c r="A69" s="36" t="s">
        <v>192</v>
      </c>
      <c r="B69" s="27" t="s">
        <v>345</v>
      </c>
      <c r="C69" s="347" t="s">
        <v>515</v>
      </c>
      <c r="D69" s="38" t="s">
        <v>506</v>
      </c>
      <c r="E69" s="47" t="s">
        <v>305</v>
      </c>
      <c r="F69" s="58" t="s">
        <v>504</v>
      </c>
      <c r="G69" s="54" t="s">
        <v>335</v>
      </c>
      <c r="H69" s="65"/>
      <c r="I69" s="75"/>
      <c r="J69" s="75"/>
      <c r="K69" s="83"/>
      <c r="L69" s="87"/>
      <c r="M69" s="83"/>
      <c r="N69" s="87"/>
      <c r="O69" s="61"/>
      <c r="P69" s="65"/>
      <c r="Q69" s="75"/>
      <c r="R69" s="83"/>
      <c r="S69" s="87"/>
      <c r="T69" s="83"/>
      <c r="U69" s="108"/>
      <c r="V69" s="83"/>
      <c r="W69" s="87"/>
      <c r="X69" s="61"/>
      <c r="Y69" s="66" t="s">
        <v>337</v>
      </c>
      <c r="Z69" s="76" t="s">
        <v>6</v>
      </c>
      <c r="AA69" s="84" t="s">
        <v>1</v>
      </c>
      <c r="AB69" s="88">
        <v>439</v>
      </c>
      <c r="AC69" s="84" t="s">
        <v>1</v>
      </c>
      <c r="AD69" s="110">
        <v>620.79999999999995</v>
      </c>
      <c r="AE69" s="84" t="s">
        <v>1</v>
      </c>
      <c r="AF69" s="110">
        <v>453.2</v>
      </c>
      <c r="AG69" s="96" t="s">
        <v>7</v>
      </c>
      <c r="AH69" s="127"/>
      <c r="AI69" s="136"/>
      <c r="AJ69" s="136"/>
      <c r="AK69" s="136"/>
      <c r="AL69" s="119"/>
      <c r="AM69" s="127"/>
      <c r="AN69" s="136"/>
      <c r="AO69" s="136"/>
      <c r="AP69" s="136"/>
      <c r="AQ69" s="119"/>
      <c r="AR69" s="128">
        <v>4</v>
      </c>
      <c r="AS69" s="137">
        <v>1</v>
      </c>
      <c r="AT69" s="137">
        <v>4</v>
      </c>
      <c r="AU69" s="137">
        <v>5</v>
      </c>
      <c r="AV69" s="120">
        <v>3</v>
      </c>
      <c r="AW69" s="25" t="s">
        <v>236</v>
      </c>
    </row>
    <row r="70" spans="1:49" s="4" customFormat="1" ht="48" customHeight="1" x14ac:dyDescent="0.2">
      <c r="A70" s="36" t="s">
        <v>192</v>
      </c>
      <c r="B70" s="30" t="s">
        <v>193</v>
      </c>
      <c r="C70" s="347" t="s">
        <v>89</v>
      </c>
      <c r="D70" s="40" t="s">
        <v>285</v>
      </c>
      <c r="E70" s="49" t="s">
        <v>303</v>
      </c>
      <c r="F70" s="58" t="s">
        <v>88</v>
      </c>
      <c r="G70" s="54" t="s">
        <v>335</v>
      </c>
      <c r="H70" s="65"/>
      <c r="I70" s="75"/>
      <c r="J70" s="75"/>
      <c r="K70" s="83"/>
      <c r="L70" s="87"/>
      <c r="M70" s="83"/>
      <c r="N70" s="87"/>
      <c r="O70" s="95"/>
      <c r="P70" s="65"/>
      <c r="Q70" s="75"/>
      <c r="R70" s="83"/>
      <c r="S70" s="87"/>
      <c r="T70" s="83"/>
      <c r="U70" s="108"/>
      <c r="V70" s="83"/>
      <c r="W70" s="87"/>
      <c r="X70" s="95"/>
      <c r="Y70" s="66" t="s">
        <v>337</v>
      </c>
      <c r="Z70" s="76" t="s">
        <v>1</v>
      </c>
      <c r="AA70" s="84" t="s">
        <v>6</v>
      </c>
      <c r="AB70" s="88">
        <v>575</v>
      </c>
      <c r="AC70" s="84" t="s">
        <v>1</v>
      </c>
      <c r="AD70" s="88">
        <v>616.9</v>
      </c>
      <c r="AE70" s="84" t="s">
        <v>1</v>
      </c>
      <c r="AF70" s="88">
        <v>580.79999999999995</v>
      </c>
      <c r="AG70" s="96" t="s">
        <v>7</v>
      </c>
      <c r="AH70" s="127"/>
      <c r="AI70" s="136"/>
      <c r="AJ70" s="136"/>
      <c r="AK70" s="136"/>
      <c r="AL70" s="119"/>
      <c r="AM70" s="127"/>
      <c r="AN70" s="136"/>
      <c r="AO70" s="136"/>
      <c r="AP70" s="136"/>
      <c r="AQ70" s="119"/>
      <c r="AR70" s="128">
        <v>4</v>
      </c>
      <c r="AS70" s="137">
        <v>2</v>
      </c>
      <c r="AT70" s="137">
        <v>3</v>
      </c>
      <c r="AU70" s="137">
        <v>2</v>
      </c>
      <c r="AV70" s="120">
        <v>3</v>
      </c>
      <c r="AW70" s="22"/>
    </row>
    <row r="71" spans="1:49" s="4" customFormat="1" ht="48" customHeight="1" x14ac:dyDescent="0.2">
      <c r="A71" s="36" t="s">
        <v>192</v>
      </c>
      <c r="B71" s="30" t="s">
        <v>193</v>
      </c>
      <c r="C71" s="347" t="s">
        <v>90</v>
      </c>
      <c r="D71" s="41" t="s">
        <v>286</v>
      </c>
      <c r="E71" s="49" t="s">
        <v>316</v>
      </c>
      <c r="F71" s="58" t="s">
        <v>88</v>
      </c>
      <c r="G71" s="54" t="s">
        <v>335</v>
      </c>
      <c r="H71" s="65"/>
      <c r="I71" s="75"/>
      <c r="J71" s="75"/>
      <c r="K71" s="83"/>
      <c r="L71" s="87"/>
      <c r="M71" s="83"/>
      <c r="N71" s="87"/>
      <c r="O71" s="95"/>
      <c r="P71" s="65"/>
      <c r="Q71" s="75"/>
      <c r="R71" s="83"/>
      <c r="S71" s="87"/>
      <c r="T71" s="83"/>
      <c r="U71" s="108"/>
      <c r="V71" s="83"/>
      <c r="W71" s="87"/>
      <c r="X71" s="95"/>
      <c r="Y71" s="67" t="s">
        <v>337</v>
      </c>
      <c r="Z71" s="76" t="s">
        <v>1</v>
      </c>
      <c r="AA71" s="84" t="s">
        <v>6</v>
      </c>
      <c r="AB71" s="88">
        <v>584</v>
      </c>
      <c r="AC71" s="84" t="s">
        <v>1</v>
      </c>
      <c r="AD71" s="88">
        <v>633.6</v>
      </c>
      <c r="AE71" s="84" t="s">
        <v>1</v>
      </c>
      <c r="AF71" s="110">
        <v>484</v>
      </c>
      <c r="AG71" s="96" t="s">
        <v>7</v>
      </c>
      <c r="AH71" s="127"/>
      <c r="AI71" s="136"/>
      <c r="AJ71" s="136"/>
      <c r="AK71" s="136"/>
      <c r="AL71" s="119"/>
      <c r="AM71" s="127"/>
      <c r="AN71" s="136"/>
      <c r="AO71" s="136"/>
      <c r="AP71" s="136"/>
      <c r="AQ71" s="119"/>
      <c r="AR71" s="128">
        <v>2</v>
      </c>
      <c r="AS71" s="137">
        <v>1</v>
      </c>
      <c r="AT71" s="137">
        <v>3</v>
      </c>
      <c r="AU71" s="137">
        <v>2</v>
      </c>
      <c r="AV71" s="120">
        <v>3</v>
      </c>
      <c r="AW71" s="22"/>
    </row>
    <row r="72" spans="1:49" s="4" customFormat="1" ht="48" customHeight="1" x14ac:dyDescent="0.2">
      <c r="A72" s="36" t="s">
        <v>192</v>
      </c>
      <c r="B72" s="30" t="s">
        <v>193</v>
      </c>
      <c r="C72" s="347" t="s">
        <v>71</v>
      </c>
      <c r="D72" s="41" t="s">
        <v>333</v>
      </c>
      <c r="E72" s="49" t="s">
        <v>297</v>
      </c>
      <c r="F72" s="58" t="s">
        <v>67</v>
      </c>
      <c r="G72" s="54" t="s">
        <v>335</v>
      </c>
      <c r="H72" s="65"/>
      <c r="I72" s="75"/>
      <c r="J72" s="75"/>
      <c r="K72" s="83"/>
      <c r="L72" s="87"/>
      <c r="M72" s="83"/>
      <c r="N72" s="87"/>
      <c r="O72" s="95"/>
      <c r="P72" s="65"/>
      <c r="Q72" s="75"/>
      <c r="R72" s="83"/>
      <c r="S72" s="87"/>
      <c r="T72" s="83"/>
      <c r="U72" s="108"/>
      <c r="V72" s="83"/>
      <c r="W72" s="87"/>
      <c r="X72" s="95"/>
      <c r="Y72" s="67" t="s">
        <v>337</v>
      </c>
      <c r="Z72" s="76" t="s">
        <v>1</v>
      </c>
      <c r="AA72" s="84" t="s">
        <v>1</v>
      </c>
      <c r="AB72" s="88">
        <v>506</v>
      </c>
      <c r="AC72" s="84" t="s">
        <v>6</v>
      </c>
      <c r="AD72" s="88">
        <v>690.4</v>
      </c>
      <c r="AE72" s="84" t="s">
        <v>1</v>
      </c>
      <c r="AF72" s="88">
        <v>417.6</v>
      </c>
      <c r="AG72" s="96" t="s">
        <v>7</v>
      </c>
      <c r="AH72" s="131"/>
      <c r="AI72" s="140"/>
      <c r="AJ72" s="140"/>
      <c r="AK72" s="140"/>
      <c r="AL72" s="123"/>
      <c r="AM72" s="131"/>
      <c r="AN72" s="140"/>
      <c r="AO72" s="140"/>
      <c r="AP72" s="140"/>
      <c r="AQ72" s="123"/>
      <c r="AR72" s="133">
        <v>4.3</v>
      </c>
      <c r="AS72" s="142">
        <v>4.2</v>
      </c>
      <c r="AT72" s="142">
        <v>4</v>
      </c>
      <c r="AU72" s="142">
        <v>3.8</v>
      </c>
      <c r="AV72" s="125">
        <v>4.4000000000000004</v>
      </c>
      <c r="AW72" s="22"/>
    </row>
    <row r="73" spans="1:49" s="4" customFormat="1" ht="48" customHeight="1" x14ac:dyDescent="0.2">
      <c r="A73" s="36" t="s">
        <v>192</v>
      </c>
      <c r="B73" s="30" t="s">
        <v>193</v>
      </c>
      <c r="C73" s="347" t="s">
        <v>72</v>
      </c>
      <c r="D73" s="40" t="s">
        <v>287</v>
      </c>
      <c r="E73" s="49" t="s">
        <v>311</v>
      </c>
      <c r="F73" s="58" t="s">
        <v>67</v>
      </c>
      <c r="G73" s="54" t="s">
        <v>335</v>
      </c>
      <c r="H73" s="65"/>
      <c r="I73" s="75"/>
      <c r="J73" s="75"/>
      <c r="K73" s="83"/>
      <c r="L73" s="87"/>
      <c r="M73" s="83"/>
      <c r="N73" s="87"/>
      <c r="O73" s="95"/>
      <c r="P73" s="65"/>
      <c r="Q73" s="75"/>
      <c r="R73" s="83"/>
      <c r="S73" s="87"/>
      <c r="T73" s="83"/>
      <c r="U73" s="108"/>
      <c r="V73" s="83"/>
      <c r="W73" s="87"/>
      <c r="X73" s="95"/>
      <c r="Y73" s="66" t="s">
        <v>337</v>
      </c>
      <c r="Z73" s="76" t="s">
        <v>1</v>
      </c>
      <c r="AA73" s="84" t="s">
        <v>6</v>
      </c>
      <c r="AB73" s="88">
        <v>568</v>
      </c>
      <c r="AC73" s="84" t="s">
        <v>1</v>
      </c>
      <c r="AD73" s="88">
        <v>548.5</v>
      </c>
      <c r="AE73" s="84" t="s">
        <v>1</v>
      </c>
      <c r="AF73" s="110">
        <v>458</v>
      </c>
      <c r="AG73" s="96" t="s">
        <v>7</v>
      </c>
      <c r="AH73" s="131"/>
      <c r="AI73" s="140"/>
      <c r="AJ73" s="140"/>
      <c r="AK73" s="140"/>
      <c r="AL73" s="123"/>
      <c r="AM73" s="131"/>
      <c r="AN73" s="140"/>
      <c r="AO73" s="140"/>
      <c r="AP73" s="140"/>
      <c r="AQ73" s="123"/>
      <c r="AR73" s="133">
        <v>2.8</v>
      </c>
      <c r="AS73" s="142">
        <v>3.8</v>
      </c>
      <c r="AT73" s="142">
        <v>3</v>
      </c>
      <c r="AU73" s="142">
        <v>3</v>
      </c>
      <c r="AV73" s="125">
        <v>3.4</v>
      </c>
      <c r="AW73" s="22"/>
    </row>
    <row r="74" spans="1:49" s="4" customFormat="1" ht="48" customHeight="1" x14ac:dyDescent="0.2">
      <c r="A74" s="36" t="s">
        <v>192</v>
      </c>
      <c r="B74" s="30" t="s">
        <v>193</v>
      </c>
      <c r="C74" s="351" t="s">
        <v>46</v>
      </c>
      <c r="D74" s="40" t="s">
        <v>294</v>
      </c>
      <c r="E74" s="49" t="s">
        <v>301</v>
      </c>
      <c r="F74" s="58" t="s">
        <v>55</v>
      </c>
      <c r="G74" s="54" t="s">
        <v>335</v>
      </c>
      <c r="H74" s="70"/>
      <c r="I74" s="78"/>
      <c r="J74" s="75"/>
      <c r="K74" s="83"/>
      <c r="L74" s="87"/>
      <c r="M74" s="83"/>
      <c r="N74" s="87"/>
      <c r="O74" s="99"/>
      <c r="P74" s="104"/>
      <c r="Q74" s="78"/>
      <c r="R74" s="83"/>
      <c r="S74" s="87"/>
      <c r="T74" s="83"/>
      <c r="U74" s="108"/>
      <c r="V74" s="83"/>
      <c r="W74" s="87"/>
      <c r="X74" s="99"/>
      <c r="Y74" s="67" t="s">
        <v>337</v>
      </c>
      <c r="Z74" s="106" t="s">
        <v>1</v>
      </c>
      <c r="AA74" s="84" t="s">
        <v>6</v>
      </c>
      <c r="AB74" s="88">
        <v>536</v>
      </c>
      <c r="AC74" s="84" t="s">
        <v>1</v>
      </c>
      <c r="AD74" s="88">
        <v>508.8</v>
      </c>
      <c r="AE74" s="84" t="s">
        <v>1</v>
      </c>
      <c r="AF74" s="88">
        <v>500.1</v>
      </c>
      <c r="AG74" s="116" t="s">
        <v>7</v>
      </c>
      <c r="AH74" s="131"/>
      <c r="AI74" s="140"/>
      <c r="AJ74" s="140"/>
      <c r="AK74" s="140"/>
      <c r="AL74" s="123"/>
      <c r="AM74" s="131"/>
      <c r="AN74" s="140"/>
      <c r="AO74" s="140"/>
      <c r="AP74" s="140"/>
      <c r="AQ74" s="123"/>
      <c r="AR74" s="133">
        <v>4.7</v>
      </c>
      <c r="AS74" s="142">
        <v>3.8</v>
      </c>
      <c r="AT74" s="142">
        <v>3.3</v>
      </c>
      <c r="AU74" s="142">
        <v>5</v>
      </c>
      <c r="AV74" s="125">
        <v>4.4000000000000004</v>
      </c>
      <c r="AW74" s="22"/>
    </row>
    <row r="75" spans="1:49" s="4" customFormat="1" ht="48" customHeight="1" x14ac:dyDescent="0.2">
      <c r="A75" s="36" t="s">
        <v>192</v>
      </c>
      <c r="B75" s="30" t="s">
        <v>193</v>
      </c>
      <c r="C75" s="351" t="s">
        <v>57</v>
      </c>
      <c r="D75" s="40" t="s">
        <v>293</v>
      </c>
      <c r="E75" s="49" t="s">
        <v>318</v>
      </c>
      <c r="F75" s="58" t="s">
        <v>55</v>
      </c>
      <c r="G75" s="54" t="s">
        <v>335</v>
      </c>
      <c r="H75" s="70"/>
      <c r="I75" s="78"/>
      <c r="J75" s="75"/>
      <c r="K75" s="83"/>
      <c r="L75" s="87"/>
      <c r="M75" s="83"/>
      <c r="N75" s="87"/>
      <c r="O75" s="99"/>
      <c r="P75" s="104"/>
      <c r="Q75" s="78"/>
      <c r="R75" s="83"/>
      <c r="S75" s="87"/>
      <c r="T75" s="83"/>
      <c r="U75" s="108"/>
      <c r="V75" s="83"/>
      <c r="W75" s="87"/>
      <c r="X75" s="99"/>
      <c r="Y75" s="66" t="s">
        <v>337</v>
      </c>
      <c r="Z75" s="106" t="s">
        <v>1</v>
      </c>
      <c r="AA75" s="84" t="s">
        <v>6</v>
      </c>
      <c r="AB75" s="88">
        <v>526</v>
      </c>
      <c r="AC75" s="84" t="s">
        <v>1</v>
      </c>
      <c r="AD75" s="88">
        <v>551.70000000000005</v>
      </c>
      <c r="AE75" s="84" t="s">
        <v>1</v>
      </c>
      <c r="AF75" s="88">
        <v>515.6</v>
      </c>
      <c r="AG75" s="116" t="s">
        <v>7</v>
      </c>
      <c r="AH75" s="131"/>
      <c r="AI75" s="140"/>
      <c r="AJ75" s="140"/>
      <c r="AK75" s="140"/>
      <c r="AL75" s="123"/>
      <c r="AM75" s="131"/>
      <c r="AN75" s="140"/>
      <c r="AO75" s="140"/>
      <c r="AP75" s="140"/>
      <c r="AQ75" s="123"/>
      <c r="AR75" s="133">
        <v>2.2999999999999998</v>
      </c>
      <c r="AS75" s="142">
        <v>2.5</v>
      </c>
      <c r="AT75" s="142">
        <v>3.3</v>
      </c>
      <c r="AU75" s="142">
        <v>4.8</v>
      </c>
      <c r="AV75" s="125">
        <v>4.5999999999999996</v>
      </c>
      <c r="AW75" s="22"/>
    </row>
    <row r="76" spans="1:49" s="4" customFormat="1" ht="48" customHeight="1" x14ac:dyDescent="0.2">
      <c r="A76" s="36" t="s">
        <v>192</v>
      </c>
      <c r="B76" s="30" t="s">
        <v>193</v>
      </c>
      <c r="C76" s="347" t="s">
        <v>516</v>
      </c>
      <c r="D76" s="40" t="s">
        <v>508</v>
      </c>
      <c r="E76" s="49" t="s">
        <v>305</v>
      </c>
      <c r="F76" s="60" t="s">
        <v>504</v>
      </c>
      <c r="G76" s="54" t="s">
        <v>335</v>
      </c>
      <c r="H76" s="65"/>
      <c r="I76" s="75"/>
      <c r="J76" s="75"/>
      <c r="K76" s="83"/>
      <c r="L76" s="87"/>
      <c r="M76" s="83"/>
      <c r="N76" s="87"/>
      <c r="O76" s="95"/>
      <c r="P76" s="65"/>
      <c r="Q76" s="75"/>
      <c r="R76" s="83"/>
      <c r="S76" s="87"/>
      <c r="T76" s="83"/>
      <c r="U76" s="108"/>
      <c r="V76" s="83"/>
      <c r="W76" s="87"/>
      <c r="X76" s="95"/>
      <c r="Y76" s="68" t="s">
        <v>339</v>
      </c>
      <c r="Z76" s="76" t="s">
        <v>6</v>
      </c>
      <c r="AA76" s="84" t="s">
        <v>6</v>
      </c>
      <c r="AB76" s="88">
        <v>538</v>
      </c>
      <c r="AC76" s="84" t="s">
        <v>6</v>
      </c>
      <c r="AD76" s="88">
        <v>660.7</v>
      </c>
      <c r="AE76" s="84" t="s">
        <v>1</v>
      </c>
      <c r="AF76" s="88">
        <v>492.4</v>
      </c>
      <c r="AG76" s="96" t="s">
        <v>7</v>
      </c>
      <c r="AH76" s="127"/>
      <c r="AI76" s="136"/>
      <c r="AJ76" s="136"/>
      <c r="AK76" s="136"/>
      <c r="AL76" s="119"/>
      <c r="AM76" s="127"/>
      <c r="AN76" s="136"/>
      <c r="AO76" s="136"/>
      <c r="AP76" s="136"/>
      <c r="AQ76" s="119"/>
      <c r="AR76" s="128">
        <v>4</v>
      </c>
      <c r="AS76" s="137">
        <v>3</v>
      </c>
      <c r="AT76" s="137">
        <v>4</v>
      </c>
      <c r="AU76" s="137">
        <v>3</v>
      </c>
      <c r="AV76" s="120">
        <v>3</v>
      </c>
      <c r="AW76" s="22"/>
    </row>
    <row r="77" spans="1:49" s="4" customFormat="1" ht="48" customHeight="1" x14ac:dyDescent="0.2">
      <c r="A77" s="36" t="s">
        <v>192</v>
      </c>
      <c r="B77" s="27" t="s">
        <v>345</v>
      </c>
      <c r="C77" s="347" t="s">
        <v>184</v>
      </c>
      <c r="D77" s="38" t="s">
        <v>357</v>
      </c>
      <c r="E77" s="47" t="s">
        <v>305</v>
      </c>
      <c r="F77" s="58" t="s">
        <v>183</v>
      </c>
      <c r="G77" s="54" t="s">
        <v>335</v>
      </c>
      <c r="H77" s="65"/>
      <c r="I77" s="75"/>
      <c r="J77" s="75"/>
      <c r="K77" s="83"/>
      <c r="L77" s="87"/>
      <c r="M77" s="83"/>
      <c r="N77" s="87"/>
      <c r="O77" s="61"/>
      <c r="P77" s="65"/>
      <c r="Q77" s="75"/>
      <c r="R77" s="83"/>
      <c r="S77" s="87"/>
      <c r="T77" s="83"/>
      <c r="U77" s="108"/>
      <c r="V77" s="83"/>
      <c r="W77" s="87"/>
      <c r="X77" s="61"/>
      <c r="Y77" s="68" t="s">
        <v>339</v>
      </c>
      <c r="Z77" s="76" t="s">
        <v>6</v>
      </c>
      <c r="AA77" s="84" t="s">
        <v>1</v>
      </c>
      <c r="AB77" s="88">
        <v>449</v>
      </c>
      <c r="AC77" s="84" t="s">
        <v>6</v>
      </c>
      <c r="AD77" s="110">
        <v>748.7</v>
      </c>
      <c r="AE77" s="84" t="s">
        <v>1</v>
      </c>
      <c r="AF77" s="110">
        <v>454</v>
      </c>
      <c r="AG77" s="62" t="s">
        <v>20</v>
      </c>
      <c r="AH77" s="127"/>
      <c r="AI77" s="136"/>
      <c r="AJ77" s="136"/>
      <c r="AK77" s="136"/>
      <c r="AL77" s="119"/>
      <c r="AM77" s="127"/>
      <c r="AN77" s="136"/>
      <c r="AO77" s="136"/>
      <c r="AP77" s="136"/>
      <c r="AQ77" s="119"/>
      <c r="AR77" s="128">
        <v>3</v>
      </c>
      <c r="AS77" s="137">
        <v>3</v>
      </c>
      <c r="AT77" s="137">
        <v>4</v>
      </c>
      <c r="AU77" s="137">
        <v>5</v>
      </c>
      <c r="AV77" s="120">
        <v>1</v>
      </c>
      <c r="AW77" s="25" t="s">
        <v>236</v>
      </c>
    </row>
    <row r="78" spans="1:49" s="4" customFormat="1" ht="48" customHeight="1" x14ac:dyDescent="0.2">
      <c r="A78" s="36" t="s">
        <v>192</v>
      </c>
      <c r="B78" s="30" t="s">
        <v>193</v>
      </c>
      <c r="C78" s="347" t="s">
        <v>180</v>
      </c>
      <c r="D78" s="40" t="s">
        <v>282</v>
      </c>
      <c r="E78" s="49" t="s">
        <v>305</v>
      </c>
      <c r="F78" s="60" t="s">
        <v>178</v>
      </c>
      <c r="G78" s="54" t="s">
        <v>335</v>
      </c>
      <c r="H78" s="65"/>
      <c r="I78" s="75"/>
      <c r="J78" s="75"/>
      <c r="K78" s="83"/>
      <c r="L78" s="87"/>
      <c r="M78" s="83"/>
      <c r="N78" s="87"/>
      <c r="O78" s="95"/>
      <c r="P78" s="65"/>
      <c r="Q78" s="75"/>
      <c r="R78" s="83"/>
      <c r="S78" s="87"/>
      <c r="T78" s="83"/>
      <c r="U78" s="108"/>
      <c r="V78" s="83"/>
      <c r="W78" s="87"/>
      <c r="X78" s="95"/>
      <c r="Y78" s="68" t="s">
        <v>339</v>
      </c>
      <c r="Z78" s="76" t="s">
        <v>6</v>
      </c>
      <c r="AA78" s="84" t="s">
        <v>6</v>
      </c>
      <c r="AB78" s="88">
        <v>568</v>
      </c>
      <c r="AC78" s="84" t="s">
        <v>6</v>
      </c>
      <c r="AD78" s="88">
        <v>684.9</v>
      </c>
      <c r="AE78" s="84" t="s">
        <v>1</v>
      </c>
      <c r="AF78" s="88">
        <v>531.4</v>
      </c>
      <c r="AG78" s="96" t="s">
        <v>7</v>
      </c>
      <c r="AH78" s="127"/>
      <c r="AI78" s="136"/>
      <c r="AJ78" s="136"/>
      <c r="AK78" s="136"/>
      <c r="AL78" s="119"/>
      <c r="AM78" s="127"/>
      <c r="AN78" s="136"/>
      <c r="AO78" s="136"/>
      <c r="AP78" s="136"/>
      <c r="AQ78" s="119"/>
      <c r="AR78" s="128">
        <v>4</v>
      </c>
      <c r="AS78" s="137">
        <v>2</v>
      </c>
      <c r="AT78" s="137">
        <v>4</v>
      </c>
      <c r="AU78" s="137">
        <v>2</v>
      </c>
      <c r="AV78" s="120">
        <v>2</v>
      </c>
      <c r="AW78" s="22"/>
    </row>
    <row r="79" spans="1:49" s="4" customFormat="1" ht="48" customHeight="1" x14ac:dyDescent="0.2">
      <c r="A79" s="36" t="s">
        <v>192</v>
      </c>
      <c r="B79" s="30" t="s">
        <v>193</v>
      </c>
      <c r="C79" s="347" t="s">
        <v>179</v>
      </c>
      <c r="D79" s="41" t="s">
        <v>330</v>
      </c>
      <c r="E79" s="49" t="s">
        <v>311</v>
      </c>
      <c r="F79" s="60" t="s">
        <v>178</v>
      </c>
      <c r="G79" s="54" t="s">
        <v>335</v>
      </c>
      <c r="H79" s="65"/>
      <c r="I79" s="75"/>
      <c r="J79" s="75"/>
      <c r="K79" s="83"/>
      <c r="L79" s="87"/>
      <c r="M79" s="83"/>
      <c r="N79" s="87"/>
      <c r="O79" s="95"/>
      <c r="P79" s="65"/>
      <c r="Q79" s="75"/>
      <c r="R79" s="83"/>
      <c r="S79" s="87"/>
      <c r="T79" s="83"/>
      <c r="U79" s="108"/>
      <c r="V79" s="83"/>
      <c r="W79" s="87"/>
      <c r="X79" s="95"/>
      <c r="Y79" s="68" t="s">
        <v>339</v>
      </c>
      <c r="Z79" s="76" t="s">
        <v>6</v>
      </c>
      <c r="AA79" s="84" t="s">
        <v>6</v>
      </c>
      <c r="AB79" s="88">
        <v>585</v>
      </c>
      <c r="AC79" s="84" t="s">
        <v>1</v>
      </c>
      <c r="AD79" s="88">
        <v>536.6</v>
      </c>
      <c r="AE79" s="84" t="s">
        <v>1</v>
      </c>
      <c r="AF79" s="88">
        <v>406.2</v>
      </c>
      <c r="AG79" s="96" t="s">
        <v>7</v>
      </c>
      <c r="AH79" s="127"/>
      <c r="AI79" s="136"/>
      <c r="AJ79" s="136"/>
      <c r="AK79" s="136"/>
      <c r="AL79" s="119"/>
      <c r="AM79" s="127"/>
      <c r="AN79" s="136"/>
      <c r="AO79" s="136"/>
      <c r="AP79" s="136"/>
      <c r="AQ79" s="119"/>
      <c r="AR79" s="128">
        <v>4</v>
      </c>
      <c r="AS79" s="137">
        <v>2</v>
      </c>
      <c r="AT79" s="137">
        <v>4</v>
      </c>
      <c r="AU79" s="137">
        <v>2</v>
      </c>
      <c r="AV79" s="120">
        <v>3</v>
      </c>
      <c r="AW79" s="22"/>
    </row>
    <row r="80" spans="1:49" s="4" customFormat="1" ht="48" customHeight="1" x14ac:dyDescent="0.2">
      <c r="A80" s="36" t="s">
        <v>192</v>
      </c>
      <c r="B80" s="30" t="s">
        <v>193</v>
      </c>
      <c r="C80" s="347" t="s">
        <v>64</v>
      </c>
      <c r="D80" s="40" t="s">
        <v>289</v>
      </c>
      <c r="E80" s="49" t="s">
        <v>311</v>
      </c>
      <c r="F80" s="58" t="s">
        <v>56</v>
      </c>
      <c r="G80" s="54" t="s">
        <v>335</v>
      </c>
      <c r="H80" s="65"/>
      <c r="I80" s="75"/>
      <c r="J80" s="75"/>
      <c r="K80" s="83"/>
      <c r="L80" s="87"/>
      <c r="M80" s="83"/>
      <c r="N80" s="87"/>
      <c r="O80" s="95"/>
      <c r="P80" s="65"/>
      <c r="Q80" s="75"/>
      <c r="R80" s="83"/>
      <c r="S80" s="87"/>
      <c r="T80" s="83"/>
      <c r="U80" s="108"/>
      <c r="V80" s="83"/>
      <c r="W80" s="87"/>
      <c r="X80" s="95"/>
      <c r="Y80" s="68" t="s">
        <v>339</v>
      </c>
      <c r="Z80" s="76" t="s">
        <v>1</v>
      </c>
      <c r="AA80" s="84" t="s">
        <v>6</v>
      </c>
      <c r="AB80" s="88">
        <v>573</v>
      </c>
      <c r="AC80" s="84" t="s">
        <v>6</v>
      </c>
      <c r="AD80" s="88">
        <v>643.5</v>
      </c>
      <c r="AE80" s="84" t="s">
        <v>1</v>
      </c>
      <c r="AF80" s="88">
        <v>509.2</v>
      </c>
      <c r="AG80" s="96" t="s">
        <v>7</v>
      </c>
      <c r="AH80" s="131"/>
      <c r="AI80" s="140"/>
      <c r="AJ80" s="140"/>
      <c r="AK80" s="140"/>
      <c r="AL80" s="123"/>
      <c r="AM80" s="131"/>
      <c r="AN80" s="140"/>
      <c r="AO80" s="140"/>
      <c r="AP80" s="140"/>
      <c r="AQ80" s="123"/>
      <c r="AR80" s="133">
        <v>2.8</v>
      </c>
      <c r="AS80" s="142">
        <v>3</v>
      </c>
      <c r="AT80" s="142">
        <v>1.5</v>
      </c>
      <c r="AU80" s="142">
        <v>2.7</v>
      </c>
      <c r="AV80" s="125">
        <v>2.8</v>
      </c>
      <c r="AW80" s="22"/>
    </row>
    <row r="81" spans="1:49" s="4" customFormat="1" ht="48" customHeight="1" x14ac:dyDescent="0.2">
      <c r="A81" s="36" t="s">
        <v>192</v>
      </c>
      <c r="B81" s="30" t="s">
        <v>193</v>
      </c>
      <c r="C81" s="347" t="s">
        <v>66</v>
      </c>
      <c r="D81" s="40" t="s">
        <v>291</v>
      </c>
      <c r="E81" s="49" t="s">
        <v>299</v>
      </c>
      <c r="F81" s="58" t="s">
        <v>56</v>
      </c>
      <c r="G81" s="54" t="s">
        <v>335</v>
      </c>
      <c r="H81" s="65"/>
      <c r="I81" s="75"/>
      <c r="J81" s="75"/>
      <c r="K81" s="83"/>
      <c r="L81" s="87"/>
      <c r="M81" s="83"/>
      <c r="N81" s="87"/>
      <c r="O81" s="95"/>
      <c r="P81" s="65"/>
      <c r="Q81" s="75"/>
      <c r="R81" s="83"/>
      <c r="S81" s="87"/>
      <c r="T81" s="83"/>
      <c r="U81" s="108"/>
      <c r="V81" s="83"/>
      <c r="W81" s="87"/>
      <c r="X81" s="95"/>
      <c r="Y81" s="68" t="s">
        <v>339</v>
      </c>
      <c r="Z81" s="76" t="s">
        <v>1</v>
      </c>
      <c r="AA81" s="84" t="s">
        <v>6</v>
      </c>
      <c r="AB81" s="88">
        <v>548</v>
      </c>
      <c r="AC81" s="84" t="s">
        <v>6</v>
      </c>
      <c r="AD81" s="88">
        <v>722.4</v>
      </c>
      <c r="AE81" s="84" t="s">
        <v>1</v>
      </c>
      <c r="AF81" s="88">
        <v>517.9</v>
      </c>
      <c r="AG81" s="96" t="s">
        <v>7</v>
      </c>
      <c r="AH81" s="131"/>
      <c r="AI81" s="140"/>
      <c r="AJ81" s="140"/>
      <c r="AK81" s="140"/>
      <c r="AL81" s="123"/>
      <c r="AM81" s="131"/>
      <c r="AN81" s="140"/>
      <c r="AO81" s="140"/>
      <c r="AP81" s="140"/>
      <c r="AQ81" s="123"/>
      <c r="AR81" s="133">
        <v>4.7</v>
      </c>
      <c r="AS81" s="142">
        <v>4.5</v>
      </c>
      <c r="AT81" s="142">
        <v>5</v>
      </c>
      <c r="AU81" s="142">
        <v>3.5</v>
      </c>
      <c r="AV81" s="125">
        <v>4.2</v>
      </c>
      <c r="AW81" s="22"/>
    </row>
    <row r="82" spans="1:49" s="4" customFormat="1" ht="48" customHeight="1" x14ac:dyDescent="0.2">
      <c r="A82" s="36" t="s">
        <v>192</v>
      </c>
      <c r="B82" s="30" t="s">
        <v>193</v>
      </c>
      <c r="C82" s="349" t="s">
        <v>53</v>
      </c>
      <c r="D82" s="40" t="s">
        <v>292</v>
      </c>
      <c r="E82" s="49" t="s">
        <v>298</v>
      </c>
      <c r="F82" s="58" t="s">
        <v>54</v>
      </c>
      <c r="G82" s="54" t="s">
        <v>335</v>
      </c>
      <c r="H82" s="69"/>
      <c r="I82" s="78"/>
      <c r="J82" s="75"/>
      <c r="K82" s="83"/>
      <c r="L82" s="87"/>
      <c r="M82" s="83"/>
      <c r="N82" s="87"/>
      <c r="O82" s="63"/>
      <c r="P82" s="103"/>
      <c r="Q82" s="78"/>
      <c r="R82" s="83"/>
      <c r="S82" s="87"/>
      <c r="T82" s="83"/>
      <c r="U82" s="108"/>
      <c r="V82" s="83"/>
      <c r="W82" s="87"/>
      <c r="X82" s="63"/>
      <c r="Y82" s="68" t="s">
        <v>339</v>
      </c>
      <c r="Z82" s="106" t="s">
        <v>1</v>
      </c>
      <c r="AA82" s="84" t="s">
        <v>1</v>
      </c>
      <c r="AB82" s="88">
        <v>519</v>
      </c>
      <c r="AC82" s="84" t="s">
        <v>6</v>
      </c>
      <c r="AD82" s="110">
        <v>687</v>
      </c>
      <c r="AE82" s="84" t="s">
        <v>6</v>
      </c>
      <c r="AF82" s="88">
        <v>618.9</v>
      </c>
      <c r="AG82" s="101" t="s">
        <v>7</v>
      </c>
      <c r="AH82" s="131"/>
      <c r="AI82" s="140"/>
      <c r="AJ82" s="140"/>
      <c r="AK82" s="140"/>
      <c r="AL82" s="123"/>
      <c r="AM82" s="131"/>
      <c r="AN82" s="140"/>
      <c r="AO82" s="140"/>
      <c r="AP82" s="140"/>
      <c r="AQ82" s="123"/>
      <c r="AR82" s="133">
        <v>3.7</v>
      </c>
      <c r="AS82" s="142">
        <v>3.5</v>
      </c>
      <c r="AT82" s="142">
        <v>3.5</v>
      </c>
      <c r="AU82" s="142">
        <v>3.5</v>
      </c>
      <c r="AV82" s="125">
        <v>4.8</v>
      </c>
      <c r="AW82" s="22"/>
    </row>
    <row r="83" spans="1:49" s="4" customFormat="1" ht="48" customHeight="1" x14ac:dyDescent="0.2">
      <c r="A83" s="36" t="s">
        <v>192</v>
      </c>
      <c r="B83" s="30" t="s">
        <v>193</v>
      </c>
      <c r="C83" s="347" t="s">
        <v>43</v>
      </c>
      <c r="D83" s="46" t="s">
        <v>295</v>
      </c>
      <c r="E83" s="53" t="s">
        <v>319</v>
      </c>
      <c r="F83" s="60" t="s">
        <v>44</v>
      </c>
      <c r="G83" s="54" t="s">
        <v>335</v>
      </c>
      <c r="H83" s="71"/>
      <c r="I83" s="79"/>
      <c r="J83" s="75"/>
      <c r="K83" s="83"/>
      <c r="L83" s="87"/>
      <c r="M83" s="83"/>
      <c r="N83" s="87"/>
      <c r="O83" s="100"/>
      <c r="P83" s="105"/>
      <c r="Q83" s="79"/>
      <c r="R83" s="83"/>
      <c r="S83" s="87"/>
      <c r="T83" s="83"/>
      <c r="U83" s="108"/>
      <c r="V83" s="83"/>
      <c r="W83" s="87"/>
      <c r="X83" s="100"/>
      <c r="Y83" s="68" t="s">
        <v>339</v>
      </c>
      <c r="Z83" s="113" t="s">
        <v>6</v>
      </c>
      <c r="AA83" s="84" t="s">
        <v>6</v>
      </c>
      <c r="AB83" s="88">
        <v>540</v>
      </c>
      <c r="AC83" s="84" t="s">
        <v>6</v>
      </c>
      <c r="AD83" s="88">
        <v>679.2</v>
      </c>
      <c r="AE83" s="84" t="s">
        <v>1</v>
      </c>
      <c r="AF83" s="88">
        <v>535.1</v>
      </c>
      <c r="AG83" s="117" t="s">
        <v>198</v>
      </c>
      <c r="AH83" s="134"/>
      <c r="AI83" s="143"/>
      <c r="AJ83" s="143"/>
      <c r="AK83" s="143"/>
      <c r="AL83" s="126"/>
      <c r="AM83" s="134"/>
      <c r="AN83" s="143"/>
      <c r="AO83" s="143"/>
      <c r="AP83" s="143"/>
      <c r="AQ83" s="126"/>
      <c r="AR83" s="152">
        <v>1.7</v>
      </c>
      <c r="AS83" s="153">
        <v>3.2</v>
      </c>
      <c r="AT83" s="153">
        <v>3</v>
      </c>
      <c r="AU83" s="153">
        <v>4</v>
      </c>
      <c r="AV83" s="151">
        <v>4</v>
      </c>
      <c r="AW83" s="154" t="s">
        <v>197</v>
      </c>
    </row>
    <row r="84" spans="1:49" s="4" customFormat="1" ht="48" customHeight="1" x14ac:dyDescent="0.2">
      <c r="A84" s="36" t="s">
        <v>192</v>
      </c>
      <c r="B84" s="27" t="s">
        <v>345</v>
      </c>
      <c r="C84" s="347" t="s">
        <v>517</v>
      </c>
      <c r="D84" s="38" t="s">
        <v>511</v>
      </c>
      <c r="E84" s="341" t="s">
        <v>509</v>
      </c>
      <c r="F84" s="58" t="s">
        <v>504</v>
      </c>
      <c r="G84" s="54" t="s">
        <v>335</v>
      </c>
      <c r="H84" s="65"/>
      <c r="I84" s="75"/>
      <c r="J84" s="75"/>
      <c r="K84" s="83"/>
      <c r="L84" s="87"/>
      <c r="M84" s="83"/>
      <c r="N84" s="87"/>
      <c r="O84" s="61"/>
      <c r="P84" s="65"/>
      <c r="Q84" s="75"/>
      <c r="R84" s="83"/>
      <c r="S84" s="87"/>
      <c r="T84" s="83"/>
      <c r="U84" s="108"/>
      <c r="V84" s="83"/>
      <c r="W84" s="87"/>
      <c r="X84" s="61"/>
      <c r="Y84" s="66" t="s">
        <v>340</v>
      </c>
      <c r="Z84" s="76" t="s">
        <v>1</v>
      </c>
      <c r="AA84" s="84" t="s">
        <v>20</v>
      </c>
      <c r="AB84" s="88">
        <v>617</v>
      </c>
      <c r="AC84" s="84" t="s">
        <v>6</v>
      </c>
      <c r="AD84" s="110">
        <v>786.5</v>
      </c>
      <c r="AE84" s="84" t="s">
        <v>1</v>
      </c>
      <c r="AF84" s="88">
        <v>499.8</v>
      </c>
      <c r="AG84" s="96" t="s">
        <v>7</v>
      </c>
      <c r="AH84" s="127"/>
      <c r="AI84" s="136"/>
      <c r="AJ84" s="136"/>
      <c r="AK84" s="136"/>
      <c r="AL84" s="119"/>
      <c r="AM84" s="127"/>
      <c r="AN84" s="136"/>
      <c r="AO84" s="136"/>
      <c r="AP84" s="136"/>
      <c r="AQ84" s="119"/>
      <c r="AR84" s="128">
        <v>4</v>
      </c>
      <c r="AS84" s="137">
        <v>1</v>
      </c>
      <c r="AT84" s="137">
        <v>4</v>
      </c>
      <c r="AU84" s="137">
        <v>3</v>
      </c>
      <c r="AV84" s="120">
        <v>3</v>
      </c>
      <c r="AW84" s="25" t="s">
        <v>235</v>
      </c>
    </row>
    <row r="85" spans="1:49" s="4" customFormat="1" ht="48" customHeight="1" x14ac:dyDescent="0.2">
      <c r="A85" s="36" t="s">
        <v>192</v>
      </c>
      <c r="B85" s="27" t="s">
        <v>345</v>
      </c>
      <c r="C85" s="347" t="s">
        <v>515</v>
      </c>
      <c r="D85" s="38" t="s">
        <v>507</v>
      </c>
      <c r="E85" s="47" t="s">
        <v>305</v>
      </c>
      <c r="F85" s="58" t="s">
        <v>504</v>
      </c>
      <c r="G85" s="54" t="s">
        <v>335</v>
      </c>
      <c r="H85" s="65"/>
      <c r="I85" s="75"/>
      <c r="J85" s="75"/>
      <c r="K85" s="83"/>
      <c r="L85" s="87"/>
      <c r="M85" s="83"/>
      <c r="N85" s="87"/>
      <c r="O85" s="61"/>
      <c r="P85" s="65"/>
      <c r="Q85" s="75"/>
      <c r="R85" s="83"/>
      <c r="S85" s="87"/>
      <c r="T85" s="83"/>
      <c r="U85" s="108"/>
      <c r="V85" s="83"/>
      <c r="W85" s="87"/>
      <c r="X85" s="61"/>
      <c r="Y85" s="66" t="s">
        <v>340</v>
      </c>
      <c r="Z85" s="76" t="s">
        <v>20</v>
      </c>
      <c r="AA85" s="84" t="s">
        <v>6</v>
      </c>
      <c r="AB85" s="88">
        <v>555</v>
      </c>
      <c r="AC85" s="84" t="s">
        <v>6</v>
      </c>
      <c r="AD85" s="110">
        <v>648</v>
      </c>
      <c r="AE85" s="84" t="s">
        <v>1</v>
      </c>
      <c r="AF85" s="88">
        <v>472.6</v>
      </c>
      <c r="AG85" s="96" t="s">
        <v>7</v>
      </c>
      <c r="AH85" s="127"/>
      <c r="AI85" s="136"/>
      <c r="AJ85" s="136"/>
      <c r="AK85" s="136"/>
      <c r="AL85" s="119"/>
      <c r="AM85" s="127"/>
      <c r="AN85" s="136"/>
      <c r="AO85" s="136"/>
      <c r="AP85" s="136"/>
      <c r="AQ85" s="119"/>
      <c r="AR85" s="128">
        <v>4</v>
      </c>
      <c r="AS85" s="137">
        <v>2</v>
      </c>
      <c r="AT85" s="137">
        <v>4</v>
      </c>
      <c r="AU85" s="137">
        <v>3</v>
      </c>
      <c r="AV85" s="120">
        <v>3</v>
      </c>
      <c r="AW85" s="25" t="s">
        <v>235</v>
      </c>
    </row>
    <row r="86" spans="1:49" s="4" customFormat="1" ht="48" customHeight="1" x14ac:dyDescent="0.2">
      <c r="A86" s="36" t="s">
        <v>192</v>
      </c>
      <c r="B86" s="27" t="s">
        <v>345</v>
      </c>
      <c r="C86" s="347" t="s">
        <v>184</v>
      </c>
      <c r="D86" s="38" t="s">
        <v>358</v>
      </c>
      <c r="E86" s="47" t="s">
        <v>305</v>
      </c>
      <c r="F86" s="58" t="s">
        <v>183</v>
      </c>
      <c r="G86" s="54" t="s">
        <v>335</v>
      </c>
      <c r="H86" s="65"/>
      <c r="I86" s="75"/>
      <c r="J86" s="75"/>
      <c r="K86" s="83"/>
      <c r="L86" s="87"/>
      <c r="M86" s="83"/>
      <c r="N86" s="87"/>
      <c r="O86" s="61"/>
      <c r="P86" s="65"/>
      <c r="Q86" s="75"/>
      <c r="R86" s="83"/>
      <c r="S86" s="87"/>
      <c r="T86" s="83"/>
      <c r="U86" s="108"/>
      <c r="V86" s="83"/>
      <c r="W86" s="87"/>
      <c r="X86" s="61"/>
      <c r="Y86" s="67" t="s">
        <v>340</v>
      </c>
      <c r="Z86" s="76" t="s">
        <v>6</v>
      </c>
      <c r="AA86" s="84" t="s">
        <v>6</v>
      </c>
      <c r="AB86" s="88">
        <v>573</v>
      </c>
      <c r="AC86" s="84" t="s">
        <v>6</v>
      </c>
      <c r="AD86" s="110">
        <v>791.2</v>
      </c>
      <c r="AE86" s="84" t="s">
        <v>1</v>
      </c>
      <c r="AF86" s="88">
        <v>506.8</v>
      </c>
      <c r="AG86" s="62" t="s">
        <v>205</v>
      </c>
      <c r="AH86" s="127"/>
      <c r="AI86" s="136"/>
      <c r="AJ86" s="136"/>
      <c r="AK86" s="136"/>
      <c r="AL86" s="119"/>
      <c r="AM86" s="127"/>
      <c r="AN86" s="136"/>
      <c r="AO86" s="136"/>
      <c r="AP86" s="136"/>
      <c r="AQ86" s="119"/>
      <c r="AR86" s="128">
        <v>3</v>
      </c>
      <c r="AS86" s="137">
        <v>3</v>
      </c>
      <c r="AT86" s="137">
        <v>4</v>
      </c>
      <c r="AU86" s="137">
        <v>3</v>
      </c>
      <c r="AV86" s="120">
        <v>1</v>
      </c>
      <c r="AW86" s="160" t="s">
        <v>348</v>
      </c>
    </row>
    <row r="87" spans="1:49" s="4" customFormat="1" ht="48" customHeight="1" x14ac:dyDescent="0.2">
      <c r="A87" s="36" t="s">
        <v>192</v>
      </c>
      <c r="B87" s="30" t="s">
        <v>193</v>
      </c>
      <c r="C87" s="347" t="s">
        <v>105</v>
      </c>
      <c r="D87" s="41" t="s">
        <v>283</v>
      </c>
      <c r="E87" s="49" t="s">
        <v>305</v>
      </c>
      <c r="F87" s="60" t="s">
        <v>100</v>
      </c>
      <c r="G87" s="54" t="s">
        <v>335</v>
      </c>
      <c r="H87" s="65"/>
      <c r="I87" s="75"/>
      <c r="J87" s="75"/>
      <c r="K87" s="83"/>
      <c r="L87" s="87"/>
      <c r="M87" s="83"/>
      <c r="N87" s="87"/>
      <c r="O87" s="95"/>
      <c r="P87" s="65"/>
      <c r="Q87" s="75"/>
      <c r="R87" s="83"/>
      <c r="S87" s="87"/>
      <c r="T87" s="83"/>
      <c r="U87" s="108"/>
      <c r="V87" s="83"/>
      <c r="W87" s="87"/>
      <c r="X87" s="95"/>
      <c r="Y87" s="67" t="s">
        <v>340</v>
      </c>
      <c r="Z87" s="76" t="s">
        <v>6</v>
      </c>
      <c r="AA87" s="84" t="s">
        <v>20</v>
      </c>
      <c r="AB87" s="88">
        <v>654</v>
      </c>
      <c r="AC87" s="84" t="s">
        <v>1</v>
      </c>
      <c r="AD87" s="88">
        <v>578.4</v>
      </c>
      <c r="AE87" s="84" t="s">
        <v>1</v>
      </c>
      <c r="AF87" s="88">
        <v>323.2</v>
      </c>
      <c r="AG87" s="96" t="s">
        <v>7</v>
      </c>
      <c r="AH87" s="127"/>
      <c r="AI87" s="136"/>
      <c r="AJ87" s="136"/>
      <c r="AK87" s="136"/>
      <c r="AL87" s="119"/>
      <c r="AM87" s="127"/>
      <c r="AN87" s="136"/>
      <c r="AO87" s="136"/>
      <c r="AP87" s="136"/>
      <c r="AQ87" s="119"/>
      <c r="AR87" s="128">
        <v>2</v>
      </c>
      <c r="AS87" s="137">
        <v>2</v>
      </c>
      <c r="AT87" s="137">
        <v>3</v>
      </c>
      <c r="AU87" s="137">
        <v>2</v>
      </c>
      <c r="AV87" s="120">
        <v>2</v>
      </c>
      <c r="AW87" s="22"/>
    </row>
    <row r="88" spans="1:49" s="4" customFormat="1" ht="48" customHeight="1" x14ac:dyDescent="0.2">
      <c r="A88" s="36" t="s">
        <v>192</v>
      </c>
      <c r="B88" s="30" t="s">
        <v>193</v>
      </c>
      <c r="C88" s="347" t="s">
        <v>99</v>
      </c>
      <c r="D88" s="41" t="s">
        <v>284</v>
      </c>
      <c r="E88" s="49" t="s">
        <v>244</v>
      </c>
      <c r="F88" s="60" t="s">
        <v>92</v>
      </c>
      <c r="G88" s="54" t="s">
        <v>335</v>
      </c>
      <c r="H88" s="65"/>
      <c r="I88" s="75"/>
      <c r="J88" s="75"/>
      <c r="K88" s="83"/>
      <c r="L88" s="87"/>
      <c r="M88" s="83"/>
      <c r="N88" s="87"/>
      <c r="O88" s="95"/>
      <c r="P88" s="65"/>
      <c r="Q88" s="75"/>
      <c r="R88" s="83"/>
      <c r="S88" s="87"/>
      <c r="T88" s="83"/>
      <c r="U88" s="108"/>
      <c r="V88" s="83"/>
      <c r="W88" s="87"/>
      <c r="X88" s="95"/>
      <c r="Y88" s="66" t="s">
        <v>340</v>
      </c>
      <c r="Z88" s="76" t="s">
        <v>1</v>
      </c>
      <c r="AA88" s="84" t="s">
        <v>20</v>
      </c>
      <c r="AB88" s="88">
        <v>625</v>
      </c>
      <c r="AC88" s="84" t="s">
        <v>1</v>
      </c>
      <c r="AD88" s="88">
        <v>546.29999999999995</v>
      </c>
      <c r="AE88" s="84" t="s">
        <v>1</v>
      </c>
      <c r="AF88" s="88">
        <v>410.6</v>
      </c>
      <c r="AG88" s="96" t="s">
        <v>7</v>
      </c>
      <c r="AH88" s="127"/>
      <c r="AI88" s="136"/>
      <c r="AJ88" s="136"/>
      <c r="AK88" s="136"/>
      <c r="AL88" s="119"/>
      <c r="AM88" s="127"/>
      <c r="AN88" s="136"/>
      <c r="AO88" s="136"/>
      <c r="AP88" s="136"/>
      <c r="AQ88" s="119"/>
      <c r="AR88" s="128">
        <v>5</v>
      </c>
      <c r="AS88" s="137">
        <v>2</v>
      </c>
      <c r="AT88" s="137">
        <v>4</v>
      </c>
      <c r="AU88" s="137">
        <v>2</v>
      </c>
      <c r="AV88" s="120">
        <v>3</v>
      </c>
      <c r="AW88" s="22"/>
    </row>
    <row r="89" spans="1:49" s="4" customFormat="1" ht="48" customHeight="1" x14ac:dyDescent="0.2">
      <c r="A89" s="36" t="s">
        <v>192</v>
      </c>
      <c r="B89" s="33" t="s">
        <v>193</v>
      </c>
      <c r="C89" s="348" t="s">
        <v>91</v>
      </c>
      <c r="D89" s="343" t="s">
        <v>332</v>
      </c>
      <c r="E89" s="50" t="s">
        <v>317</v>
      </c>
      <c r="F89" s="58" t="s">
        <v>88</v>
      </c>
      <c r="G89" s="54" t="s">
        <v>335</v>
      </c>
      <c r="H89" s="64"/>
      <c r="I89" s="74"/>
      <c r="J89" s="74"/>
      <c r="K89" s="82"/>
      <c r="L89" s="86"/>
      <c r="M89" s="82"/>
      <c r="N89" s="86"/>
      <c r="O89" s="97"/>
      <c r="P89" s="64"/>
      <c r="Q89" s="74"/>
      <c r="R89" s="82"/>
      <c r="S89" s="86"/>
      <c r="T89" s="82"/>
      <c r="U89" s="109"/>
      <c r="V89" s="82"/>
      <c r="W89" s="86"/>
      <c r="X89" s="97"/>
      <c r="Y89" s="67" t="s">
        <v>340</v>
      </c>
      <c r="Z89" s="77" t="s">
        <v>6</v>
      </c>
      <c r="AA89" s="85" t="s">
        <v>20</v>
      </c>
      <c r="AB89" s="89">
        <v>646</v>
      </c>
      <c r="AC89" s="85" t="s">
        <v>1</v>
      </c>
      <c r="AD89" s="89">
        <v>510.4</v>
      </c>
      <c r="AE89" s="85" t="s">
        <v>1</v>
      </c>
      <c r="AF89" s="89">
        <v>319.39999999999998</v>
      </c>
      <c r="AG89" s="98" t="s">
        <v>7</v>
      </c>
      <c r="AH89" s="129"/>
      <c r="AI89" s="138"/>
      <c r="AJ89" s="138"/>
      <c r="AK89" s="138"/>
      <c r="AL89" s="121"/>
      <c r="AM89" s="129"/>
      <c r="AN89" s="138"/>
      <c r="AO89" s="138"/>
      <c r="AP89" s="138"/>
      <c r="AQ89" s="121"/>
      <c r="AR89" s="130">
        <v>2</v>
      </c>
      <c r="AS89" s="139">
        <v>1</v>
      </c>
      <c r="AT89" s="139">
        <v>3</v>
      </c>
      <c r="AU89" s="139">
        <v>2</v>
      </c>
      <c r="AV89" s="122">
        <v>3</v>
      </c>
      <c r="AW89" s="24"/>
    </row>
    <row r="90" spans="1:49" s="4" customFormat="1" ht="48" customHeight="1" x14ac:dyDescent="0.2">
      <c r="A90" s="36" t="s">
        <v>192</v>
      </c>
      <c r="B90" s="30" t="s">
        <v>193</v>
      </c>
      <c r="C90" s="347" t="s">
        <v>65</v>
      </c>
      <c r="D90" s="40" t="s">
        <v>290</v>
      </c>
      <c r="E90" s="49" t="s">
        <v>311</v>
      </c>
      <c r="F90" s="58" t="s">
        <v>56</v>
      </c>
      <c r="G90" s="54" t="s">
        <v>335</v>
      </c>
      <c r="H90" s="65"/>
      <c r="I90" s="75"/>
      <c r="J90" s="75"/>
      <c r="K90" s="83"/>
      <c r="L90" s="86"/>
      <c r="M90" s="83"/>
      <c r="N90" s="87"/>
      <c r="O90" s="95"/>
      <c r="P90" s="65"/>
      <c r="Q90" s="75"/>
      <c r="R90" s="83"/>
      <c r="S90" s="87"/>
      <c r="T90" s="83"/>
      <c r="U90" s="108"/>
      <c r="V90" s="83"/>
      <c r="W90" s="87"/>
      <c r="X90" s="95"/>
      <c r="Y90" s="66" t="s">
        <v>340</v>
      </c>
      <c r="Z90" s="76" t="s">
        <v>6</v>
      </c>
      <c r="AA90" s="84" t="s">
        <v>20</v>
      </c>
      <c r="AB90" s="88">
        <v>646</v>
      </c>
      <c r="AC90" s="84" t="s">
        <v>1</v>
      </c>
      <c r="AD90" s="110">
        <v>516</v>
      </c>
      <c r="AE90" s="84" t="s">
        <v>1</v>
      </c>
      <c r="AF90" s="88">
        <v>314.5</v>
      </c>
      <c r="AG90" s="96" t="s">
        <v>7</v>
      </c>
      <c r="AH90" s="131"/>
      <c r="AI90" s="140"/>
      <c r="AJ90" s="140"/>
      <c r="AK90" s="140"/>
      <c r="AL90" s="123"/>
      <c r="AM90" s="131"/>
      <c r="AN90" s="140"/>
      <c r="AO90" s="140"/>
      <c r="AP90" s="140"/>
      <c r="AQ90" s="123"/>
      <c r="AR90" s="133">
        <v>2.8</v>
      </c>
      <c r="AS90" s="142">
        <v>1.7</v>
      </c>
      <c r="AT90" s="142">
        <v>5</v>
      </c>
      <c r="AU90" s="142">
        <v>1.8</v>
      </c>
      <c r="AV90" s="125">
        <v>3.8</v>
      </c>
      <c r="AW90" s="22"/>
    </row>
    <row r="91" spans="1:49" x14ac:dyDescent="0.2"/>
  </sheetData>
  <autoFilter ref="A6:AW90">
    <sortState ref="A9:AW90">
      <sortCondition ref="A6:A90"/>
    </sortState>
  </autoFilter>
  <mergeCells count="49">
    <mergeCell ref="A1:C1"/>
    <mergeCell ref="Y4:AG4"/>
    <mergeCell ref="H4:O4"/>
    <mergeCell ref="AH4:AL4"/>
    <mergeCell ref="AR4:AV4"/>
    <mergeCell ref="AM4:AQ4"/>
    <mergeCell ref="AH3:AV3"/>
    <mergeCell ref="G4:G6"/>
    <mergeCell ref="H5:H6"/>
    <mergeCell ref="I5:I6"/>
    <mergeCell ref="P4:X4"/>
    <mergeCell ref="AC5:AD5"/>
    <mergeCell ref="AE5:AF5"/>
    <mergeCell ref="AG5:AG6"/>
    <mergeCell ref="AH5:AH6"/>
    <mergeCell ref="AI5:AI6"/>
    <mergeCell ref="AW4:AW6"/>
    <mergeCell ref="AM5:AM6"/>
    <mergeCell ref="AN5:AN6"/>
    <mergeCell ref="AO5:AO6"/>
    <mergeCell ref="AP5:AP6"/>
    <mergeCell ref="AS5:AS6"/>
    <mergeCell ref="AT5:AT6"/>
    <mergeCell ref="AU5:AU6"/>
    <mergeCell ref="AV5:AV6"/>
    <mergeCell ref="AQ5:AQ6"/>
    <mergeCell ref="AR5:AR6"/>
    <mergeCell ref="AJ5:AJ6"/>
    <mergeCell ref="AK5:AK6"/>
    <mergeCell ref="AL5:AL6"/>
    <mergeCell ref="V5:W5"/>
    <mergeCell ref="X5:X6"/>
    <mergeCell ref="Y5:Y6"/>
    <mergeCell ref="Z5:Z6"/>
    <mergeCell ref="AA5:AB5"/>
    <mergeCell ref="O5:O6"/>
    <mergeCell ref="P5:P6"/>
    <mergeCell ref="Q5:Q6"/>
    <mergeCell ref="R5:S5"/>
    <mergeCell ref="T5:U5"/>
    <mergeCell ref="J5:J6"/>
    <mergeCell ref="K5:L5"/>
    <mergeCell ref="M5:N5"/>
    <mergeCell ref="A4:A6"/>
    <mergeCell ref="B4:B6"/>
    <mergeCell ref="C4:C6"/>
    <mergeCell ref="D4:D6"/>
    <mergeCell ref="E4:E6"/>
    <mergeCell ref="F4:F6"/>
  </mergeCells>
  <phoneticPr fontId="2"/>
  <printOptions horizontalCentered="1"/>
  <pageMargins left="0.27559055118110237" right="0.19685039370078741" top="0.51181102362204722" bottom="0.35433070866141736" header="0.51181102362204722" footer="0.35433070866141736"/>
  <pageSetup paperSize="9"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70"/>
  <sheetViews>
    <sheetView showGridLines="0" showRowColHeaders="0" view="pageBreakPreview" zoomScale="85" zoomScaleNormal="100" zoomScaleSheetLayoutView="85" workbookViewId="0">
      <pane xSplit="7" ySplit="5" topLeftCell="H6" activePane="bottomRight" state="frozen"/>
      <selection pane="topRight" activeCell="H1" sqref="H1"/>
      <selection pane="bottomLeft" activeCell="A6" sqref="A6"/>
      <selection pane="bottomRight" sqref="A1:C1"/>
    </sheetView>
  </sheetViews>
  <sheetFormatPr defaultColWidth="0" defaultRowHeight="13.2" zeroHeight="1" x14ac:dyDescent="0.2"/>
  <cols>
    <col min="1" max="1" width="8.33203125" customWidth="1"/>
    <col min="2" max="2" width="6.44140625" bestFit="1" customWidth="1"/>
    <col min="3" max="3" width="9.88671875" customWidth="1"/>
    <col min="4" max="4" width="23.33203125" customWidth="1"/>
    <col min="5" max="5" width="5.5546875" customWidth="1"/>
    <col min="6" max="6" width="3.77734375" style="2" customWidth="1"/>
    <col min="7" max="8" width="5.5546875" customWidth="1"/>
    <col min="9" max="10" width="5.5546875" style="1" customWidth="1"/>
    <col min="11" max="11" width="4.21875" style="1" customWidth="1"/>
    <col min="12" max="12" width="5.5546875" style="1" customWidth="1"/>
    <col min="13" max="13" width="4.109375" style="1" customWidth="1"/>
    <col min="14" max="14" width="6.77734375" style="1" customWidth="1"/>
    <col min="15" max="16" width="5.5546875" customWidth="1"/>
    <col min="17" max="17" width="5.5546875" style="1" customWidth="1"/>
    <col min="18" max="19" width="4.109375" style="1" customWidth="1"/>
    <col min="20" max="20" width="6.77734375" style="1" customWidth="1"/>
    <col min="21" max="21" width="4.109375" style="1" customWidth="1"/>
    <col min="22" max="22" width="6.6640625" style="1" customWidth="1"/>
    <col min="23" max="24" width="5.5546875" customWidth="1"/>
    <col min="25" max="25" width="5.5546875" style="1" customWidth="1"/>
    <col min="26" max="28" width="4.109375" style="1" customWidth="1"/>
    <col min="29" max="29" width="6.6640625" style="1" customWidth="1"/>
    <col min="30" max="30" width="4.109375" style="1" customWidth="1"/>
    <col min="31" max="31" width="6.6640625" style="1" customWidth="1"/>
    <col min="32" max="32" width="5.5546875" customWidth="1"/>
    <col min="33" max="47" width="6.6640625" style="3" customWidth="1"/>
    <col min="48" max="48" width="66.6640625" customWidth="1"/>
    <col min="49" max="16384" width="8.88671875" hidden="1"/>
  </cols>
  <sheetData>
    <row r="1" spans="1:48" ht="18" customHeight="1" thickTop="1" thickBot="1" x14ac:dyDescent="0.25">
      <c r="A1" s="390" t="str">
        <f>HYPERLINK("#'目次・索引'!B1","索引へ戻る")</f>
        <v>索引へ戻る</v>
      </c>
      <c r="B1" s="391"/>
      <c r="C1" s="392"/>
      <c r="D1" s="6" t="s">
        <v>125</v>
      </c>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5"/>
      <c r="AL1" s="6"/>
      <c r="AM1" s="6"/>
      <c r="AN1" s="6"/>
      <c r="AO1" s="6"/>
      <c r="AP1" s="5"/>
      <c r="AQ1" s="6"/>
      <c r="AR1" s="6"/>
      <c r="AS1" s="6"/>
      <c r="AT1" s="6"/>
      <c r="AU1" s="5"/>
    </row>
    <row r="2" spans="1:48" ht="9" customHeight="1" thickTop="1" x14ac:dyDescent="0.2"/>
    <row r="3" spans="1:48" ht="16.2" customHeight="1" thickBot="1" x14ac:dyDescent="0.25">
      <c r="A3" t="s">
        <v>126</v>
      </c>
    </row>
    <row r="4" spans="1:48" s="4" customFormat="1" ht="29.4" customHeight="1" x14ac:dyDescent="0.2">
      <c r="A4" s="359" t="s">
        <v>187</v>
      </c>
      <c r="B4" s="410" t="s">
        <v>144</v>
      </c>
      <c r="C4" s="408" t="s">
        <v>12</v>
      </c>
      <c r="D4" s="368" t="s">
        <v>320</v>
      </c>
      <c r="E4" s="418" t="s">
        <v>321</v>
      </c>
      <c r="F4" s="416" t="s">
        <v>322</v>
      </c>
      <c r="G4" s="414" t="s">
        <v>323</v>
      </c>
      <c r="H4" s="393" t="s">
        <v>324</v>
      </c>
      <c r="I4" s="394"/>
      <c r="J4" s="394"/>
      <c r="K4" s="394"/>
      <c r="L4" s="394"/>
      <c r="M4" s="394"/>
      <c r="N4" s="394"/>
      <c r="O4" s="394"/>
      <c r="P4" s="412" t="s">
        <v>359</v>
      </c>
      <c r="Q4" s="413"/>
      <c r="R4" s="413"/>
      <c r="S4" s="413"/>
      <c r="T4" s="413"/>
      <c r="U4" s="413"/>
      <c r="V4" s="413"/>
      <c r="W4" s="413"/>
      <c r="X4" s="412" t="s">
        <v>360</v>
      </c>
      <c r="Y4" s="413"/>
      <c r="Z4" s="413"/>
      <c r="AA4" s="413"/>
      <c r="AB4" s="413"/>
      <c r="AC4" s="413"/>
      <c r="AD4" s="413"/>
      <c r="AE4" s="413"/>
      <c r="AF4" s="413"/>
      <c r="AG4" s="396" t="s">
        <v>491</v>
      </c>
      <c r="AH4" s="396"/>
      <c r="AI4" s="396"/>
      <c r="AJ4" s="396"/>
      <c r="AK4" s="396"/>
      <c r="AL4" s="396" t="s">
        <v>492</v>
      </c>
      <c r="AM4" s="396"/>
      <c r="AN4" s="396"/>
      <c r="AO4" s="396"/>
      <c r="AP4" s="396"/>
      <c r="AQ4" s="396" t="s">
        <v>493</v>
      </c>
      <c r="AR4" s="396"/>
      <c r="AS4" s="396"/>
      <c r="AT4" s="396"/>
      <c r="AU4" s="396"/>
      <c r="AV4" s="385" t="s">
        <v>196</v>
      </c>
    </row>
    <row r="5" spans="1:48" s="4" customFormat="1" ht="90" customHeight="1" thickBot="1" x14ac:dyDescent="0.25">
      <c r="A5" s="361"/>
      <c r="B5" s="411"/>
      <c r="C5" s="409"/>
      <c r="D5" s="370"/>
      <c r="E5" s="419"/>
      <c r="F5" s="417"/>
      <c r="G5" s="415"/>
      <c r="H5" s="297" t="s">
        <v>15</v>
      </c>
      <c r="I5" s="298" t="s">
        <v>188</v>
      </c>
      <c r="J5" s="299" t="s">
        <v>347</v>
      </c>
      <c r="K5" s="406" t="s">
        <v>13</v>
      </c>
      <c r="L5" s="407"/>
      <c r="M5" s="406" t="s">
        <v>495</v>
      </c>
      <c r="N5" s="407"/>
      <c r="O5" s="300" t="s">
        <v>189</v>
      </c>
      <c r="P5" s="297" t="s">
        <v>15</v>
      </c>
      <c r="Q5" s="298" t="s">
        <v>188</v>
      </c>
      <c r="R5" s="406" t="s">
        <v>494</v>
      </c>
      <c r="S5" s="407"/>
      <c r="T5" s="301" t="s">
        <v>497</v>
      </c>
      <c r="U5" s="406" t="s">
        <v>495</v>
      </c>
      <c r="V5" s="407"/>
      <c r="W5" s="300" t="s">
        <v>14</v>
      </c>
      <c r="X5" s="297" t="s">
        <v>15</v>
      </c>
      <c r="Y5" s="298" t="s">
        <v>188</v>
      </c>
      <c r="Z5" s="406" t="s">
        <v>13</v>
      </c>
      <c r="AA5" s="407"/>
      <c r="AB5" s="406" t="s">
        <v>496</v>
      </c>
      <c r="AC5" s="407"/>
      <c r="AD5" s="406" t="s">
        <v>495</v>
      </c>
      <c r="AE5" s="407"/>
      <c r="AF5" s="300" t="s">
        <v>189</v>
      </c>
      <c r="AG5" s="302" t="s">
        <v>232</v>
      </c>
      <c r="AH5" s="303" t="s">
        <v>233</v>
      </c>
      <c r="AI5" s="303" t="s">
        <v>234</v>
      </c>
      <c r="AJ5" s="303" t="s">
        <v>16</v>
      </c>
      <c r="AK5" s="304" t="s">
        <v>17</v>
      </c>
      <c r="AL5" s="302" t="s">
        <v>232</v>
      </c>
      <c r="AM5" s="303" t="s">
        <v>233</v>
      </c>
      <c r="AN5" s="303" t="s">
        <v>234</v>
      </c>
      <c r="AO5" s="303" t="s">
        <v>16</v>
      </c>
      <c r="AP5" s="304" t="s">
        <v>17</v>
      </c>
      <c r="AQ5" s="302" t="s">
        <v>232</v>
      </c>
      <c r="AR5" s="303" t="s">
        <v>233</v>
      </c>
      <c r="AS5" s="303" t="s">
        <v>234</v>
      </c>
      <c r="AT5" s="303" t="s">
        <v>16</v>
      </c>
      <c r="AU5" s="304" t="s">
        <v>17</v>
      </c>
      <c r="AV5" s="387"/>
    </row>
    <row r="6" spans="1:48" s="4" customFormat="1" ht="48" customHeight="1" x14ac:dyDescent="0.2">
      <c r="A6" s="162" t="s">
        <v>39</v>
      </c>
      <c r="B6" s="32" t="s">
        <v>193</v>
      </c>
      <c r="C6" s="267" t="s">
        <v>450</v>
      </c>
      <c r="D6" s="281" t="s">
        <v>373</v>
      </c>
      <c r="E6" s="282" t="s">
        <v>374</v>
      </c>
      <c r="F6" s="283" t="s">
        <v>19</v>
      </c>
      <c r="G6" s="284" t="s">
        <v>365</v>
      </c>
      <c r="H6" s="69"/>
      <c r="I6" s="285"/>
      <c r="J6" s="78"/>
      <c r="K6" s="286"/>
      <c r="L6" s="78"/>
      <c r="M6" s="287"/>
      <c r="N6" s="78"/>
      <c r="O6" s="63"/>
      <c r="P6" s="68" t="s">
        <v>336</v>
      </c>
      <c r="Q6" s="288" t="s">
        <v>1</v>
      </c>
      <c r="R6" s="289" t="s">
        <v>1</v>
      </c>
      <c r="S6" s="290">
        <v>43</v>
      </c>
      <c r="T6" s="106" t="s">
        <v>1</v>
      </c>
      <c r="U6" s="289" t="s">
        <v>1</v>
      </c>
      <c r="V6" s="290">
        <v>54.09</v>
      </c>
      <c r="W6" s="291" t="s">
        <v>3</v>
      </c>
      <c r="X6" s="69"/>
      <c r="Y6" s="78"/>
      <c r="Z6" s="287"/>
      <c r="AA6" s="292"/>
      <c r="AB6" s="287"/>
      <c r="AC6" s="292"/>
      <c r="AD6" s="287"/>
      <c r="AE6" s="292"/>
      <c r="AF6" s="63"/>
      <c r="AG6" s="131"/>
      <c r="AH6" s="140"/>
      <c r="AI6" s="140"/>
      <c r="AJ6" s="143"/>
      <c r="AK6" s="126"/>
      <c r="AL6" s="293">
        <v>2.8</v>
      </c>
      <c r="AM6" s="294">
        <v>2.8</v>
      </c>
      <c r="AN6" s="294">
        <v>3</v>
      </c>
      <c r="AO6" s="295">
        <v>4.3</v>
      </c>
      <c r="AP6" s="296">
        <v>3.4</v>
      </c>
      <c r="AQ6" s="131"/>
      <c r="AR6" s="140"/>
      <c r="AS6" s="140"/>
      <c r="AT6" s="143"/>
      <c r="AU6" s="126"/>
      <c r="AV6" s="154"/>
    </row>
    <row r="7" spans="1:48" s="4" customFormat="1" ht="48" customHeight="1" x14ac:dyDescent="0.2">
      <c r="A7" s="162" t="s">
        <v>39</v>
      </c>
      <c r="B7" s="32" t="s">
        <v>193</v>
      </c>
      <c r="C7" s="266" t="s">
        <v>8</v>
      </c>
      <c r="D7" s="260" t="s">
        <v>370</v>
      </c>
      <c r="E7" s="165" t="s">
        <v>239</v>
      </c>
      <c r="F7" s="170" t="s">
        <v>9</v>
      </c>
      <c r="G7" s="175" t="s">
        <v>195</v>
      </c>
      <c r="H7" s="182"/>
      <c r="I7" s="191"/>
      <c r="J7" s="80"/>
      <c r="K7" s="248"/>
      <c r="L7" s="80"/>
      <c r="M7" s="251"/>
      <c r="N7" s="80"/>
      <c r="O7" s="189"/>
      <c r="P7" s="102" t="s">
        <v>336</v>
      </c>
      <c r="Q7" s="210" t="s">
        <v>1</v>
      </c>
      <c r="R7" s="255" t="s">
        <v>1</v>
      </c>
      <c r="S7" s="218">
        <v>32</v>
      </c>
      <c r="T7" s="107" t="s">
        <v>1</v>
      </c>
      <c r="U7" s="255" t="s">
        <v>1</v>
      </c>
      <c r="V7" s="218">
        <v>54.82</v>
      </c>
      <c r="W7" s="203" t="s">
        <v>3</v>
      </c>
      <c r="X7" s="182"/>
      <c r="Y7" s="80"/>
      <c r="Z7" s="251"/>
      <c r="AA7" s="80"/>
      <c r="AB7" s="251"/>
      <c r="AC7" s="80"/>
      <c r="AD7" s="251"/>
      <c r="AE7" s="200"/>
      <c r="AF7" s="189"/>
      <c r="AG7" s="132"/>
      <c r="AH7" s="141"/>
      <c r="AI7" s="141"/>
      <c r="AJ7" s="244"/>
      <c r="AK7" s="239"/>
      <c r="AL7" s="235">
        <v>3.3</v>
      </c>
      <c r="AM7" s="237">
        <v>4</v>
      </c>
      <c r="AN7" s="237">
        <v>3.5</v>
      </c>
      <c r="AO7" s="245">
        <v>4.5</v>
      </c>
      <c r="AP7" s="240">
        <v>4.5999999999999996</v>
      </c>
      <c r="AQ7" s="132"/>
      <c r="AR7" s="141"/>
      <c r="AS7" s="141"/>
      <c r="AT7" s="244"/>
      <c r="AU7" s="239"/>
      <c r="AV7" s="305"/>
    </row>
    <row r="8" spans="1:48" s="4" customFormat="1" ht="48" customHeight="1" x14ac:dyDescent="0.2">
      <c r="A8" s="162" t="s">
        <v>39</v>
      </c>
      <c r="B8" s="32" t="s">
        <v>193</v>
      </c>
      <c r="C8" s="266" t="s">
        <v>452</v>
      </c>
      <c r="D8" s="260" t="s">
        <v>377</v>
      </c>
      <c r="E8" s="165" t="s">
        <v>239</v>
      </c>
      <c r="F8" s="172" t="s">
        <v>5</v>
      </c>
      <c r="G8" s="177" t="s">
        <v>365</v>
      </c>
      <c r="H8" s="72"/>
      <c r="I8" s="191"/>
      <c r="J8" s="80"/>
      <c r="K8" s="248"/>
      <c r="L8" s="200"/>
      <c r="M8" s="251"/>
      <c r="N8" s="200"/>
      <c r="O8" s="189"/>
      <c r="P8" s="68" t="s">
        <v>336</v>
      </c>
      <c r="Q8" s="210" t="s">
        <v>1</v>
      </c>
      <c r="R8" s="255" t="s">
        <v>1</v>
      </c>
      <c r="S8" s="218">
        <v>33</v>
      </c>
      <c r="T8" s="107" t="s">
        <v>1</v>
      </c>
      <c r="U8" s="255" t="s">
        <v>1</v>
      </c>
      <c r="V8" s="218">
        <v>51.85</v>
      </c>
      <c r="W8" s="203" t="s">
        <v>3</v>
      </c>
      <c r="X8" s="72"/>
      <c r="Y8" s="80"/>
      <c r="Z8" s="251"/>
      <c r="AA8" s="200"/>
      <c r="AB8" s="251"/>
      <c r="AC8" s="200"/>
      <c r="AD8" s="251"/>
      <c r="AE8" s="200"/>
      <c r="AF8" s="189"/>
      <c r="AG8" s="132"/>
      <c r="AH8" s="141"/>
      <c r="AI8" s="141"/>
      <c r="AJ8" s="244"/>
      <c r="AK8" s="239"/>
      <c r="AL8" s="235">
        <v>4.3</v>
      </c>
      <c r="AM8" s="237">
        <v>4.2</v>
      </c>
      <c r="AN8" s="237">
        <v>5</v>
      </c>
      <c r="AO8" s="245">
        <v>4.3</v>
      </c>
      <c r="AP8" s="240">
        <v>4</v>
      </c>
      <c r="AQ8" s="132"/>
      <c r="AR8" s="141"/>
      <c r="AS8" s="141"/>
      <c r="AT8" s="244"/>
      <c r="AU8" s="239"/>
      <c r="AV8" s="305"/>
    </row>
    <row r="9" spans="1:48" s="4" customFormat="1" ht="48" customHeight="1" x14ac:dyDescent="0.2">
      <c r="A9" s="162" t="s">
        <v>39</v>
      </c>
      <c r="B9" s="32" t="s">
        <v>193</v>
      </c>
      <c r="C9" s="266" t="s">
        <v>8</v>
      </c>
      <c r="D9" s="260" t="s">
        <v>376</v>
      </c>
      <c r="E9" s="165" t="s">
        <v>239</v>
      </c>
      <c r="F9" s="172" t="s">
        <v>19</v>
      </c>
      <c r="G9" s="175" t="s">
        <v>195</v>
      </c>
      <c r="H9" s="72"/>
      <c r="I9" s="191"/>
      <c r="J9" s="80"/>
      <c r="K9" s="248"/>
      <c r="L9" s="80"/>
      <c r="M9" s="251"/>
      <c r="N9" s="80"/>
      <c r="O9" s="189"/>
      <c r="P9" s="68" t="s">
        <v>336</v>
      </c>
      <c r="Q9" s="210" t="s">
        <v>1</v>
      </c>
      <c r="R9" s="255" t="s">
        <v>1</v>
      </c>
      <c r="S9" s="218">
        <v>30</v>
      </c>
      <c r="T9" s="107" t="s">
        <v>1</v>
      </c>
      <c r="U9" s="255" t="s">
        <v>1</v>
      </c>
      <c r="V9" s="218">
        <v>52.44</v>
      </c>
      <c r="W9" s="203" t="s">
        <v>3</v>
      </c>
      <c r="X9" s="72"/>
      <c r="Y9" s="80"/>
      <c r="Z9" s="251"/>
      <c r="AA9" s="200"/>
      <c r="AB9" s="251"/>
      <c r="AC9" s="200"/>
      <c r="AD9" s="251"/>
      <c r="AE9" s="200"/>
      <c r="AF9" s="189"/>
      <c r="AG9" s="132"/>
      <c r="AH9" s="141"/>
      <c r="AI9" s="141"/>
      <c r="AJ9" s="244"/>
      <c r="AK9" s="239"/>
      <c r="AL9" s="235">
        <v>4</v>
      </c>
      <c r="AM9" s="237">
        <v>3.5</v>
      </c>
      <c r="AN9" s="237">
        <v>4</v>
      </c>
      <c r="AO9" s="245">
        <v>4.3</v>
      </c>
      <c r="AP9" s="240">
        <v>4.2</v>
      </c>
      <c r="AQ9" s="132"/>
      <c r="AR9" s="141"/>
      <c r="AS9" s="141"/>
      <c r="AT9" s="244"/>
      <c r="AU9" s="239"/>
      <c r="AV9" s="305"/>
    </row>
    <row r="10" spans="1:48" s="4" customFormat="1" ht="48" customHeight="1" x14ac:dyDescent="0.2">
      <c r="A10" s="162" t="s">
        <v>39</v>
      </c>
      <c r="B10" s="32" t="s">
        <v>193</v>
      </c>
      <c r="C10" s="266" t="s">
        <v>8</v>
      </c>
      <c r="D10" s="260" t="s">
        <v>372</v>
      </c>
      <c r="E10" s="165" t="s">
        <v>367</v>
      </c>
      <c r="F10" s="172" t="s">
        <v>18</v>
      </c>
      <c r="G10" s="175" t="s">
        <v>195</v>
      </c>
      <c r="H10" s="72"/>
      <c r="I10" s="191"/>
      <c r="J10" s="80"/>
      <c r="K10" s="248"/>
      <c r="L10" s="80"/>
      <c r="M10" s="251"/>
      <c r="N10" s="80"/>
      <c r="O10" s="189"/>
      <c r="P10" s="68" t="s">
        <v>336</v>
      </c>
      <c r="Q10" s="210" t="s">
        <v>1</v>
      </c>
      <c r="R10" s="255" t="s">
        <v>1</v>
      </c>
      <c r="S10" s="218">
        <v>42</v>
      </c>
      <c r="T10" s="107" t="s">
        <v>1</v>
      </c>
      <c r="U10" s="255" t="s">
        <v>1</v>
      </c>
      <c r="V10" s="218">
        <v>53.31</v>
      </c>
      <c r="W10" s="203" t="s">
        <v>3</v>
      </c>
      <c r="X10" s="72"/>
      <c r="Y10" s="80"/>
      <c r="Z10" s="251"/>
      <c r="AA10" s="200"/>
      <c r="AB10" s="251"/>
      <c r="AC10" s="200"/>
      <c r="AD10" s="251"/>
      <c r="AE10" s="200"/>
      <c r="AF10" s="189"/>
      <c r="AG10" s="132"/>
      <c r="AH10" s="141"/>
      <c r="AI10" s="141"/>
      <c r="AJ10" s="244"/>
      <c r="AK10" s="239"/>
      <c r="AL10" s="235">
        <v>5</v>
      </c>
      <c r="AM10" s="237">
        <v>4.5</v>
      </c>
      <c r="AN10" s="237">
        <v>4.5</v>
      </c>
      <c r="AO10" s="245">
        <v>5</v>
      </c>
      <c r="AP10" s="240">
        <v>4.5999999999999996</v>
      </c>
      <c r="AQ10" s="132"/>
      <c r="AR10" s="141"/>
      <c r="AS10" s="141"/>
      <c r="AT10" s="244"/>
      <c r="AU10" s="239"/>
      <c r="AV10" s="305"/>
    </row>
    <row r="11" spans="1:48" s="4" customFormat="1" ht="48" customHeight="1" x14ac:dyDescent="0.2">
      <c r="A11" s="162" t="s">
        <v>39</v>
      </c>
      <c r="B11" s="32" t="s">
        <v>193</v>
      </c>
      <c r="C11" s="266" t="s">
        <v>8</v>
      </c>
      <c r="D11" s="260" t="s">
        <v>371</v>
      </c>
      <c r="E11" s="165" t="s">
        <v>154</v>
      </c>
      <c r="F11" s="172" t="s">
        <v>4</v>
      </c>
      <c r="G11" s="175" t="s">
        <v>195</v>
      </c>
      <c r="H11" s="72"/>
      <c r="I11" s="191"/>
      <c r="J11" s="80"/>
      <c r="K11" s="248"/>
      <c r="L11" s="80"/>
      <c r="M11" s="251"/>
      <c r="N11" s="80"/>
      <c r="O11" s="189"/>
      <c r="P11" s="66" t="s">
        <v>337</v>
      </c>
      <c r="Q11" s="210" t="s">
        <v>1</v>
      </c>
      <c r="R11" s="255" t="s">
        <v>1</v>
      </c>
      <c r="S11" s="218">
        <v>46</v>
      </c>
      <c r="T11" s="107" t="s">
        <v>1</v>
      </c>
      <c r="U11" s="255" t="s">
        <v>6</v>
      </c>
      <c r="V11" s="218">
        <v>59.39</v>
      </c>
      <c r="W11" s="203" t="s">
        <v>3</v>
      </c>
      <c r="X11" s="72"/>
      <c r="Y11" s="80"/>
      <c r="Z11" s="251"/>
      <c r="AA11" s="80"/>
      <c r="AB11" s="251"/>
      <c r="AC11" s="80"/>
      <c r="AD11" s="251"/>
      <c r="AE11" s="200"/>
      <c r="AF11" s="189"/>
      <c r="AG11" s="132"/>
      <c r="AH11" s="141"/>
      <c r="AI11" s="141"/>
      <c r="AJ11" s="244"/>
      <c r="AK11" s="239"/>
      <c r="AL11" s="235">
        <v>1.2</v>
      </c>
      <c r="AM11" s="237">
        <v>2</v>
      </c>
      <c r="AN11" s="237">
        <v>4</v>
      </c>
      <c r="AO11" s="245">
        <v>4</v>
      </c>
      <c r="AP11" s="240">
        <v>3.4</v>
      </c>
      <c r="AQ11" s="132"/>
      <c r="AR11" s="141"/>
      <c r="AS11" s="141"/>
      <c r="AT11" s="244"/>
      <c r="AU11" s="239"/>
      <c r="AV11" s="305"/>
    </row>
    <row r="12" spans="1:48" s="4" customFormat="1" ht="48" customHeight="1" x14ac:dyDescent="0.2">
      <c r="A12" s="162" t="s">
        <v>39</v>
      </c>
      <c r="B12" s="32" t="s">
        <v>193</v>
      </c>
      <c r="C12" s="37" t="s">
        <v>23</v>
      </c>
      <c r="D12" s="43" t="s">
        <v>369</v>
      </c>
      <c r="E12" s="166" t="s">
        <v>239</v>
      </c>
      <c r="F12" s="171" t="s">
        <v>22</v>
      </c>
      <c r="G12" s="176" t="s">
        <v>335</v>
      </c>
      <c r="H12" s="182"/>
      <c r="I12" s="191"/>
      <c r="J12" s="80"/>
      <c r="K12" s="248"/>
      <c r="L12" s="80"/>
      <c r="M12" s="251"/>
      <c r="N12" s="80"/>
      <c r="O12" s="189"/>
      <c r="P12" s="67" t="s">
        <v>337</v>
      </c>
      <c r="Q12" s="107" t="s">
        <v>1</v>
      </c>
      <c r="R12" s="255" t="s">
        <v>1</v>
      </c>
      <c r="S12" s="218">
        <v>41</v>
      </c>
      <c r="T12" s="107" t="s">
        <v>1</v>
      </c>
      <c r="U12" s="255" t="s">
        <v>6</v>
      </c>
      <c r="V12" s="218">
        <v>56.23</v>
      </c>
      <c r="W12" s="190" t="s">
        <v>3</v>
      </c>
      <c r="X12" s="182"/>
      <c r="Y12" s="80"/>
      <c r="Z12" s="251"/>
      <c r="AA12" s="80"/>
      <c r="AB12" s="251"/>
      <c r="AC12" s="80"/>
      <c r="AD12" s="251"/>
      <c r="AE12" s="200"/>
      <c r="AF12" s="189"/>
      <c r="AG12" s="132"/>
      <c r="AH12" s="141"/>
      <c r="AI12" s="141"/>
      <c r="AJ12" s="244"/>
      <c r="AK12" s="239"/>
      <c r="AL12" s="147">
        <v>4.2</v>
      </c>
      <c r="AM12" s="150">
        <v>3.5</v>
      </c>
      <c r="AN12" s="150">
        <v>5</v>
      </c>
      <c r="AO12" s="246">
        <v>4.5</v>
      </c>
      <c r="AP12" s="241">
        <v>4.5999999999999996</v>
      </c>
      <c r="AQ12" s="132"/>
      <c r="AR12" s="141"/>
      <c r="AS12" s="141"/>
      <c r="AT12" s="244"/>
      <c r="AU12" s="239"/>
      <c r="AV12" s="305"/>
    </row>
    <row r="13" spans="1:48" s="4" customFormat="1" ht="48" customHeight="1" x14ac:dyDescent="0.2">
      <c r="A13" s="162" t="s">
        <v>39</v>
      </c>
      <c r="B13" s="32" t="s">
        <v>193</v>
      </c>
      <c r="C13" s="266" t="s">
        <v>8</v>
      </c>
      <c r="D13" s="260" t="s">
        <v>501</v>
      </c>
      <c r="E13" s="165" t="s">
        <v>317</v>
      </c>
      <c r="F13" s="172" t="s">
        <v>19</v>
      </c>
      <c r="G13" s="178" t="s">
        <v>207</v>
      </c>
      <c r="H13" s="72"/>
      <c r="I13" s="192"/>
      <c r="J13" s="80"/>
      <c r="K13" s="248"/>
      <c r="L13" s="80"/>
      <c r="M13" s="251"/>
      <c r="N13" s="80"/>
      <c r="O13" s="189"/>
      <c r="P13" s="66" t="s">
        <v>337</v>
      </c>
      <c r="Q13" s="213" t="s">
        <v>6</v>
      </c>
      <c r="R13" s="255" t="s">
        <v>1</v>
      </c>
      <c r="S13" s="218">
        <v>31</v>
      </c>
      <c r="T13" s="107" t="s">
        <v>1</v>
      </c>
      <c r="U13" s="255" t="s">
        <v>1</v>
      </c>
      <c r="V13" s="218">
        <v>54.63</v>
      </c>
      <c r="W13" s="203" t="s">
        <v>3</v>
      </c>
      <c r="X13" s="72"/>
      <c r="Y13" s="226"/>
      <c r="Z13" s="251"/>
      <c r="AA13" s="200"/>
      <c r="AB13" s="251"/>
      <c r="AC13" s="200"/>
      <c r="AD13" s="251"/>
      <c r="AE13" s="200"/>
      <c r="AF13" s="189"/>
      <c r="AG13" s="132"/>
      <c r="AH13" s="141"/>
      <c r="AI13" s="141"/>
      <c r="AJ13" s="244"/>
      <c r="AK13" s="239"/>
      <c r="AL13" s="235">
        <v>2</v>
      </c>
      <c r="AM13" s="237">
        <v>3.5</v>
      </c>
      <c r="AN13" s="237">
        <v>2.5</v>
      </c>
      <c r="AO13" s="245">
        <v>2.8</v>
      </c>
      <c r="AP13" s="240">
        <v>2.6</v>
      </c>
      <c r="AQ13" s="132"/>
      <c r="AR13" s="141"/>
      <c r="AS13" s="141"/>
      <c r="AT13" s="244"/>
      <c r="AU13" s="239"/>
      <c r="AV13" s="305" t="s">
        <v>364</v>
      </c>
    </row>
    <row r="14" spans="1:48" s="4" customFormat="1" ht="48" customHeight="1" x14ac:dyDescent="0.2">
      <c r="A14" s="162" t="s">
        <v>39</v>
      </c>
      <c r="B14" s="32" t="s">
        <v>193</v>
      </c>
      <c r="C14" s="264" t="s">
        <v>33</v>
      </c>
      <c r="D14" s="260" t="s">
        <v>368</v>
      </c>
      <c r="E14" s="165" t="s">
        <v>366</v>
      </c>
      <c r="F14" s="170" t="s">
        <v>32</v>
      </c>
      <c r="G14" s="175" t="s">
        <v>335</v>
      </c>
      <c r="H14" s="182"/>
      <c r="I14" s="191"/>
      <c r="J14" s="80"/>
      <c r="K14" s="248"/>
      <c r="L14" s="80"/>
      <c r="M14" s="251"/>
      <c r="N14" s="80"/>
      <c r="O14" s="189"/>
      <c r="P14" s="67" t="s">
        <v>337</v>
      </c>
      <c r="Q14" s="210" t="s">
        <v>1</v>
      </c>
      <c r="R14" s="254" t="s">
        <v>1</v>
      </c>
      <c r="S14" s="217">
        <v>38</v>
      </c>
      <c r="T14" s="210" t="s">
        <v>1</v>
      </c>
      <c r="U14" s="254" t="s">
        <v>6</v>
      </c>
      <c r="V14" s="217">
        <v>58.28</v>
      </c>
      <c r="W14" s="203" t="s">
        <v>7</v>
      </c>
      <c r="X14" s="182"/>
      <c r="Y14" s="80"/>
      <c r="Z14" s="251"/>
      <c r="AA14" s="80"/>
      <c r="AB14" s="251"/>
      <c r="AC14" s="80"/>
      <c r="AD14" s="251"/>
      <c r="AE14" s="200"/>
      <c r="AF14" s="189"/>
      <c r="AG14" s="132"/>
      <c r="AH14" s="141"/>
      <c r="AI14" s="141"/>
      <c r="AJ14" s="244"/>
      <c r="AK14" s="239"/>
      <c r="AL14" s="235">
        <v>3.2</v>
      </c>
      <c r="AM14" s="237">
        <v>2.7</v>
      </c>
      <c r="AN14" s="237">
        <v>2.5</v>
      </c>
      <c r="AO14" s="245">
        <v>4.5</v>
      </c>
      <c r="AP14" s="240">
        <v>3.6</v>
      </c>
      <c r="AQ14" s="132"/>
      <c r="AR14" s="141"/>
      <c r="AS14" s="141"/>
      <c r="AT14" s="244"/>
      <c r="AU14" s="239"/>
      <c r="AV14" s="305"/>
    </row>
    <row r="15" spans="1:48" s="4" customFormat="1" ht="48" customHeight="1" x14ac:dyDescent="0.2">
      <c r="A15" s="162" t="s">
        <v>39</v>
      </c>
      <c r="B15" s="32" t="s">
        <v>193</v>
      </c>
      <c r="C15" s="266" t="s">
        <v>451</v>
      </c>
      <c r="D15" s="260" t="s">
        <v>375</v>
      </c>
      <c r="E15" s="165" t="s">
        <v>301</v>
      </c>
      <c r="F15" s="172" t="s">
        <v>19</v>
      </c>
      <c r="G15" s="177" t="s">
        <v>365</v>
      </c>
      <c r="H15" s="72"/>
      <c r="I15" s="191"/>
      <c r="J15" s="80"/>
      <c r="K15" s="248"/>
      <c r="L15" s="80"/>
      <c r="M15" s="251"/>
      <c r="N15" s="80"/>
      <c r="O15" s="189"/>
      <c r="P15" s="102" t="s">
        <v>339</v>
      </c>
      <c r="Q15" s="210" t="s">
        <v>1</v>
      </c>
      <c r="R15" s="255" t="s">
        <v>6</v>
      </c>
      <c r="S15" s="218">
        <v>61</v>
      </c>
      <c r="T15" s="107" t="s">
        <v>6</v>
      </c>
      <c r="U15" s="255" t="s">
        <v>1</v>
      </c>
      <c r="V15" s="218">
        <v>44.81</v>
      </c>
      <c r="W15" s="203" t="s">
        <v>3</v>
      </c>
      <c r="X15" s="72"/>
      <c r="Y15" s="80"/>
      <c r="Z15" s="251"/>
      <c r="AA15" s="200"/>
      <c r="AB15" s="251"/>
      <c r="AC15" s="200"/>
      <c r="AD15" s="251"/>
      <c r="AE15" s="200"/>
      <c r="AF15" s="189"/>
      <c r="AG15" s="132"/>
      <c r="AH15" s="141"/>
      <c r="AI15" s="141"/>
      <c r="AJ15" s="244"/>
      <c r="AK15" s="239"/>
      <c r="AL15" s="235">
        <v>3.8</v>
      </c>
      <c r="AM15" s="237">
        <v>3.3</v>
      </c>
      <c r="AN15" s="237">
        <v>4.5</v>
      </c>
      <c r="AO15" s="245">
        <v>4.3</v>
      </c>
      <c r="AP15" s="240">
        <v>4.2</v>
      </c>
      <c r="AQ15" s="132"/>
      <c r="AR15" s="141"/>
      <c r="AS15" s="141"/>
      <c r="AT15" s="244"/>
      <c r="AU15" s="239"/>
      <c r="AV15" s="305"/>
    </row>
    <row r="16" spans="1:48" s="4" customFormat="1" ht="48" customHeight="1" x14ac:dyDescent="0.2">
      <c r="A16" s="162" t="s">
        <v>39</v>
      </c>
      <c r="B16" s="32" t="s">
        <v>193</v>
      </c>
      <c r="C16" s="266" t="s">
        <v>8</v>
      </c>
      <c r="D16" s="260" t="s">
        <v>379</v>
      </c>
      <c r="E16" s="165" t="s">
        <v>378</v>
      </c>
      <c r="F16" s="172" t="s">
        <v>5</v>
      </c>
      <c r="G16" s="175" t="s">
        <v>195</v>
      </c>
      <c r="H16" s="72"/>
      <c r="I16" s="192"/>
      <c r="J16" s="80"/>
      <c r="K16" s="248"/>
      <c r="L16" s="200"/>
      <c r="M16" s="251"/>
      <c r="N16" s="200"/>
      <c r="O16" s="189"/>
      <c r="P16" s="68" t="s">
        <v>339</v>
      </c>
      <c r="Q16" s="213" t="s">
        <v>6</v>
      </c>
      <c r="R16" s="255" t="s">
        <v>1</v>
      </c>
      <c r="S16" s="218">
        <v>23</v>
      </c>
      <c r="T16" s="107" t="s">
        <v>1</v>
      </c>
      <c r="U16" s="255" t="s">
        <v>6</v>
      </c>
      <c r="V16" s="218">
        <v>55.62</v>
      </c>
      <c r="W16" s="203" t="s">
        <v>3</v>
      </c>
      <c r="X16" s="72"/>
      <c r="Y16" s="226"/>
      <c r="Z16" s="251"/>
      <c r="AA16" s="200"/>
      <c r="AB16" s="251"/>
      <c r="AC16" s="200"/>
      <c r="AD16" s="251"/>
      <c r="AE16" s="200"/>
      <c r="AF16" s="189"/>
      <c r="AG16" s="132"/>
      <c r="AH16" s="141"/>
      <c r="AI16" s="141"/>
      <c r="AJ16" s="244"/>
      <c r="AK16" s="239"/>
      <c r="AL16" s="235">
        <v>4.2</v>
      </c>
      <c r="AM16" s="237">
        <v>3</v>
      </c>
      <c r="AN16" s="237">
        <v>5</v>
      </c>
      <c r="AO16" s="245">
        <v>4.5</v>
      </c>
      <c r="AP16" s="240">
        <v>3.2</v>
      </c>
      <c r="AQ16" s="132"/>
      <c r="AR16" s="141"/>
      <c r="AS16" s="141"/>
      <c r="AT16" s="244"/>
      <c r="AU16" s="239"/>
      <c r="AV16" s="305"/>
    </row>
    <row r="17" spans="1:48" s="4" customFormat="1" ht="48" customHeight="1" x14ac:dyDescent="0.2">
      <c r="A17" s="162" t="s">
        <v>39</v>
      </c>
      <c r="B17" s="32" t="s">
        <v>193</v>
      </c>
      <c r="C17" s="266" t="s">
        <v>8</v>
      </c>
      <c r="D17" s="260" t="s">
        <v>502</v>
      </c>
      <c r="E17" s="165" t="s">
        <v>317</v>
      </c>
      <c r="F17" s="172" t="s">
        <v>5</v>
      </c>
      <c r="G17" s="178" t="s">
        <v>207</v>
      </c>
      <c r="H17" s="182"/>
      <c r="I17" s="192"/>
      <c r="J17" s="80"/>
      <c r="K17" s="248"/>
      <c r="L17" s="200"/>
      <c r="M17" s="251"/>
      <c r="N17" s="200"/>
      <c r="O17" s="189"/>
      <c r="P17" s="67" t="s">
        <v>340</v>
      </c>
      <c r="Q17" s="213" t="s">
        <v>2</v>
      </c>
      <c r="R17" s="255" t="s">
        <v>20</v>
      </c>
      <c r="S17" s="218">
        <v>79</v>
      </c>
      <c r="T17" s="107" t="s">
        <v>1</v>
      </c>
      <c r="U17" s="255" t="s">
        <v>1</v>
      </c>
      <c r="V17" s="218">
        <v>40.18</v>
      </c>
      <c r="W17" s="203" t="s">
        <v>3</v>
      </c>
      <c r="X17" s="182"/>
      <c r="Y17" s="226"/>
      <c r="Z17" s="251"/>
      <c r="AA17" s="200"/>
      <c r="AB17" s="251"/>
      <c r="AC17" s="200"/>
      <c r="AD17" s="251"/>
      <c r="AE17" s="200"/>
      <c r="AF17" s="189"/>
      <c r="AG17" s="132"/>
      <c r="AH17" s="141"/>
      <c r="AI17" s="141"/>
      <c r="AJ17" s="244"/>
      <c r="AK17" s="239"/>
      <c r="AL17" s="235">
        <v>2</v>
      </c>
      <c r="AM17" s="237">
        <v>3.5</v>
      </c>
      <c r="AN17" s="237">
        <v>2.5</v>
      </c>
      <c r="AO17" s="245">
        <v>3</v>
      </c>
      <c r="AP17" s="240">
        <v>2.6</v>
      </c>
      <c r="AQ17" s="132"/>
      <c r="AR17" s="141"/>
      <c r="AS17" s="141"/>
      <c r="AT17" s="244"/>
      <c r="AU17" s="239"/>
      <c r="AV17" s="305" t="s">
        <v>229</v>
      </c>
    </row>
    <row r="18" spans="1:48" s="4" customFormat="1" ht="48" customHeight="1" x14ac:dyDescent="0.2">
      <c r="A18" s="162" t="s">
        <v>39</v>
      </c>
      <c r="B18" s="32" t="s">
        <v>193</v>
      </c>
      <c r="C18" s="266" t="s">
        <v>8</v>
      </c>
      <c r="D18" s="260" t="s">
        <v>380</v>
      </c>
      <c r="E18" s="165" t="s">
        <v>381</v>
      </c>
      <c r="F18" s="172" t="s">
        <v>5</v>
      </c>
      <c r="G18" s="178" t="s">
        <v>207</v>
      </c>
      <c r="H18" s="280"/>
      <c r="I18" s="192"/>
      <c r="J18" s="80"/>
      <c r="K18" s="248"/>
      <c r="L18" s="200"/>
      <c r="M18" s="251"/>
      <c r="N18" s="200"/>
      <c r="O18" s="189"/>
      <c r="P18" s="66" t="s">
        <v>340</v>
      </c>
      <c r="Q18" s="213" t="s">
        <v>2</v>
      </c>
      <c r="R18" s="255" t="s">
        <v>20</v>
      </c>
      <c r="S18" s="218">
        <v>71</v>
      </c>
      <c r="T18" s="107" t="s">
        <v>1</v>
      </c>
      <c r="U18" s="255" t="s">
        <v>1</v>
      </c>
      <c r="V18" s="220">
        <v>43.2</v>
      </c>
      <c r="W18" s="203" t="s">
        <v>3</v>
      </c>
      <c r="X18" s="182"/>
      <c r="Y18" s="226"/>
      <c r="Z18" s="251"/>
      <c r="AA18" s="200"/>
      <c r="AB18" s="251"/>
      <c r="AC18" s="200"/>
      <c r="AD18" s="251"/>
      <c r="AE18" s="200"/>
      <c r="AF18" s="189"/>
      <c r="AG18" s="132"/>
      <c r="AH18" s="141"/>
      <c r="AI18" s="141"/>
      <c r="AJ18" s="244"/>
      <c r="AK18" s="239"/>
      <c r="AL18" s="235">
        <v>2.5</v>
      </c>
      <c r="AM18" s="237">
        <v>1.8</v>
      </c>
      <c r="AN18" s="237">
        <v>2</v>
      </c>
      <c r="AO18" s="245">
        <v>2.2999999999999998</v>
      </c>
      <c r="AP18" s="240">
        <v>3.2</v>
      </c>
      <c r="AQ18" s="132"/>
      <c r="AR18" s="141"/>
      <c r="AS18" s="141"/>
      <c r="AT18" s="244"/>
      <c r="AU18" s="239"/>
      <c r="AV18" s="305"/>
    </row>
    <row r="19" spans="1:48" s="4" customFormat="1" ht="48" customHeight="1" x14ac:dyDescent="0.2">
      <c r="A19" s="34" t="s">
        <v>191</v>
      </c>
      <c r="B19" s="32" t="s">
        <v>193</v>
      </c>
      <c r="C19" s="270" t="s">
        <v>459</v>
      </c>
      <c r="D19" s="43" t="s">
        <v>398</v>
      </c>
      <c r="E19" s="166" t="s">
        <v>313</v>
      </c>
      <c r="F19" s="173" t="s">
        <v>11</v>
      </c>
      <c r="G19" s="180" t="s">
        <v>206</v>
      </c>
      <c r="H19" s="69"/>
      <c r="I19" s="191"/>
      <c r="J19" s="80"/>
      <c r="K19" s="248"/>
      <c r="L19" s="200"/>
      <c r="M19" s="251"/>
      <c r="N19" s="208"/>
      <c r="O19" s="189"/>
      <c r="P19" s="68" t="s">
        <v>336</v>
      </c>
      <c r="Q19" s="107" t="s">
        <v>1</v>
      </c>
      <c r="R19" s="255" t="s">
        <v>1</v>
      </c>
      <c r="S19" s="218">
        <v>50</v>
      </c>
      <c r="T19" s="107" t="s">
        <v>1</v>
      </c>
      <c r="U19" s="255" t="s">
        <v>1</v>
      </c>
      <c r="V19" s="220">
        <v>46.4</v>
      </c>
      <c r="W19" s="190" t="s">
        <v>7</v>
      </c>
      <c r="X19" s="67" t="s">
        <v>337</v>
      </c>
      <c r="Y19" s="107" t="s">
        <v>1</v>
      </c>
      <c r="Z19" s="252" t="s">
        <v>6</v>
      </c>
      <c r="AA19" s="201">
        <v>600</v>
      </c>
      <c r="AB19" s="252" t="s">
        <v>1</v>
      </c>
      <c r="AC19" s="201">
        <v>73.84</v>
      </c>
      <c r="AD19" s="252" t="s">
        <v>1</v>
      </c>
      <c r="AE19" s="201">
        <v>48.27</v>
      </c>
      <c r="AF19" s="190" t="s">
        <v>7</v>
      </c>
      <c r="AG19" s="132"/>
      <c r="AH19" s="141"/>
      <c r="AI19" s="141"/>
      <c r="AJ19" s="244"/>
      <c r="AK19" s="239"/>
      <c r="AL19" s="147">
        <v>4.5</v>
      </c>
      <c r="AM19" s="150">
        <v>3.2</v>
      </c>
      <c r="AN19" s="150">
        <v>4</v>
      </c>
      <c r="AO19" s="246">
        <v>3.8</v>
      </c>
      <c r="AP19" s="241">
        <v>3.8</v>
      </c>
      <c r="AQ19" s="147">
        <v>4.5</v>
      </c>
      <c r="AR19" s="150">
        <v>3.2</v>
      </c>
      <c r="AS19" s="150">
        <v>4</v>
      </c>
      <c r="AT19" s="246">
        <v>5</v>
      </c>
      <c r="AU19" s="241">
        <v>3.8</v>
      </c>
      <c r="AV19" s="306"/>
    </row>
    <row r="20" spans="1:48" s="4" customFormat="1" ht="48" customHeight="1" x14ac:dyDescent="0.2">
      <c r="A20" s="34" t="s">
        <v>191</v>
      </c>
      <c r="B20" s="32" t="s">
        <v>193</v>
      </c>
      <c r="C20" s="270" t="s">
        <v>455</v>
      </c>
      <c r="D20" s="43" t="s">
        <v>391</v>
      </c>
      <c r="E20" s="166" t="s">
        <v>313</v>
      </c>
      <c r="F20" s="173" t="s">
        <v>22</v>
      </c>
      <c r="G20" s="177" t="s">
        <v>365</v>
      </c>
      <c r="H20" s="69"/>
      <c r="I20" s="191"/>
      <c r="J20" s="80"/>
      <c r="K20" s="248"/>
      <c r="L20" s="200"/>
      <c r="M20" s="251"/>
      <c r="N20" s="200"/>
      <c r="O20" s="189"/>
      <c r="P20" s="102" t="s">
        <v>336</v>
      </c>
      <c r="Q20" s="107" t="s">
        <v>1</v>
      </c>
      <c r="R20" s="255" t="s">
        <v>1</v>
      </c>
      <c r="S20" s="218">
        <v>54</v>
      </c>
      <c r="T20" s="107" t="s">
        <v>1</v>
      </c>
      <c r="U20" s="255" t="s">
        <v>1</v>
      </c>
      <c r="V20" s="218">
        <v>48.82</v>
      </c>
      <c r="W20" s="190" t="s">
        <v>7</v>
      </c>
      <c r="X20" s="102" t="s">
        <v>336</v>
      </c>
      <c r="Y20" s="107" t="s">
        <v>1</v>
      </c>
      <c r="Z20" s="252" t="s">
        <v>1</v>
      </c>
      <c r="AA20" s="201">
        <v>497</v>
      </c>
      <c r="AB20" s="252" t="s">
        <v>1</v>
      </c>
      <c r="AC20" s="201">
        <v>68.94</v>
      </c>
      <c r="AD20" s="252" t="s">
        <v>1</v>
      </c>
      <c r="AE20" s="201">
        <v>45.38</v>
      </c>
      <c r="AF20" s="190" t="s">
        <v>7</v>
      </c>
      <c r="AG20" s="132"/>
      <c r="AH20" s="141"/>
      <c r="AI20" s="141"/>
      <c r="AJ20" s="244"/>
      <c r="AK20" s="239"/>
      <c r="AL20" s="147">
        <v>4.2</v>
      </c>
      <c r="AM20" s="150">
        <v>4.2</v>
      </c>
      <c r="AN20" s="150">
        <v>4.3</v>
      </c>
      <c r="AO20" s="246">
        <v>4.3</v>
      </c>
      <c r="AP20" s="241">
        <v>3</v>
      </c>
      <c r="AQ20" s="147">
        <v>4.2</v>
      </c>
      <c r="AR20" s="150">
        <v>4.3</v>
      </c>
      <c r="AS20" s="150">
        <v>4.3</v>
      </c>
      <c r="AT20" s="246">
        <v>4.8</v>
      </c>
      <c r="AU20" s="241">
        <v>3</v>
      </c>
      <c r="AV20" s="306"/>
    </row>
    <row r="21" spans="1:48" s="4" customFormat="1" ht="48" customHeight="1" x14ac:dyDescent="0.2">
      <c r="A21" s="34" t="s">
        <v>191</v>
      </c>
      <c r="B21" s="32" t="s">
        <v>193</v>
      </c>
      <c r="C21" s="266" t="s">
        <v>466</v>
      </c>
      <c r="D21" s="262" t="s">
        <v>411</v>
      </c>
      <c r="E21" s="169" t="s">
        <v>313</v>
      </c>
      <c r="F21" s="174" t="s">
        <v>4</v>
      </c>
      <c r="G21" s="177" t="s">
        <v>365</v>
      </c>
      <c r="H21" s="72"/>
      <c r="I21" s="192"/>
      <c r="J21" s="80"/>
      <c r="K21" s="248"/>
      <c r="L21" s="200"/>
      <c r="M21" s="251"/>
      <c r="N21" s="200"/>
      <c r="O21" s="189"/>
      <c r="P21" s="102" t="s">
        <v>336</v>
      </c>
      <c r="Q21" s="215" t="s">
        <v>0</v>
      </c>
      <c r="R21" s="255" t="s">
        <v>1</v>
      </c>
      <c r="S21" s="218">
        <v>59</v>
      </c>
      <c r="T21" s="107" t="s">
        <v>1</v>
      </c>
      <c r="U21" s="255" t="s">
        <v>1</v>
      </c>
      <c r="V21" s="218">
        <v>45.57</v>
      </c>
      <c r="W21" s="204" t="s">
        <v>3</v>
      </c>
      <c r="X21" s="102" t="s">
        <v>336</v>
      </c>
      <c r="Y21" s="215" t="s">
        <v>0</v>
      </c>
      <c r="Z21" s="252" t="s">
        <v>1</v>
      </c>
      <c r="AA21" s="201">
        <v>514</v>
      </c>
      <c r="AB21" s="252" t="s">
        <v>1</v>
      </c>
      <c r="AC21" s="201">
        <v>58.44</v>
      </c>
      <c r="AD21" s="252" t="s">
        <v>1</v>
      </c>
      <c r="AE21" s="209">
        <v>47.4</v>
      </c>
      <c r="AF21" s="204" t="s">
        <v>3</v>
      </c>
      <c r="AG21" s="132"/>
      <c r="AH21" s="141"/>
      <c r="AI21" s="141"/>
      <c r="AJ21" s="244"/>
      <c r="AK21" s="239"/>
      <c r="AL21" s="236">
        <v>4.3</v>
      </c>
      <c r="AM21" s="238">
        <v>4.8</v>
      </c>
      <c r="AN21" s="238">
        <v>4</v>
      </c>
      <c r="AO21" s="247">
        <v>4.3</v>
      </c>
      <c r="AP21" s="242">
        <v>3.4</v>
      </c>
      <c r="AQ21" s="236">
        <v>4.3</v>
      </c>
      <c r="AR21" s="238">
        <v>4.8</v>
      </c>
      <c r="AS21" s="238">
        <v>4</v>
      </c>
      <c r="AT21" s="247">
        <v>4.5</v>
      </c>
      <c r="AU21" s="242">
        <v>3.4</v>
      </c>
      <c r="AV21" s="306"/>
    </row>
    <row r="22" spans="1:48" s="4" customFormat="1" ht="48" customHeight="1" x14ac:dyDescent="0.2">
      <c r="A22" s="34" t="s">
        <v>191</v>
      </c>
      <c r="B22" s="32" t="s">
        <v>193</v>
      </c>
      <c r="C22" s="268" t="s">
        <v>36</v>
      </c>
      <c r="D22" s="260" t="s">
        <v>385</v>
      </c>
      <c r="E22" s="165" t="s">
        <v>313</v>
      </c>
      <c r="F22" s="172" t="s">
        <v>32</v>
      </c>
      <c r="G22" s="175" t="s">
        <v>335</v>
      </c>
      <c r="H22" s="72"/>
      <c r="I22" s="191"/>
      <c r="J22" s="80"/>
      <c r="K22" s="248"/>
      <c r="L22" s="200"/>
      <c r="M22" s="251"/>
      <c r="N22" s="200"/>
      <c r="O22" s="189"/>
      <c r="P22" s="68" t="s">
        <v>336</v>
      </c>
      <c r="Q22" s="210" t="s">
        <v>1</v>
      </c>
      <c r="R22" s="255" t="s">
        <v>1</v>
      </c>
      <c r="S22" s="218">
        <v>44</v>
      </c>
      <c r="T22" s="107" t="s">
        <v>1</v>
      </c>
      <c r="U22" s="255" t="s">
        <v>1</v>
      </c>
      <c r="V22" s="218">
        <v>48.24</v>
      </c>
      <c r="W22" s="203" t="s">
        <v>7</v>
      </c>
      <c r="X22" s="102" t="s">
        <v>339</v>
      </c>
      <c r="Y22" s="210" t="s">
        <v>1</v>
      </c>
      <c r="Z22" s="252" t="s">
        <v>6</v>
      </c>
      <c r="AA22" s="201">
        <v>624</v>
      </c>
      <c r="AB22" s="252" t="s">
        <v>6</v>
      </c>
      <c r="AC22" s="201">
        <v>83.56</v>
      </c>
      <c r="AD22" s="252" t="s">
        <v>1</v>
      </c>
      <c r="AE22" s="201">
        <v>45.42</v>
      </c>
      <c r="AF22" s="203" t="s">
        <v>7</v>
      </c>
      <c r="AG22" s="132"/>
      <c r="AH22" s="141"/>
      <c r="AI22" s="141"/>
      <c r="AJ22" s="244"/>
      <c r="AK22" s="239"/>
      <c r="AL22" s="235">
        <v>3.5</v>
      </c>
      <c r="AM22" s="237">
        <v>4</v>
      </c>
      <c r="AN22" s="237">
        <v>4</v>
      </c>
      <c r="AO22" s="245">
        <v>5</v>
      </c>
      <c r="AP22" s="240">
        <v>4.8</v>
      </c>
      <c r="AQ22" s="235">
        <v>3.5</v>
      </c>
      <c r="AR22" s="237">
        <v>4</v>
      </c>
      <c r="AS22" s="237">
        <v>4</v>
      </c>
      <c r="AT22" s="245">
        <v>5</v>
      </c>
      <c r="AU22" s="240">
        <v>4.8</v>
      </c>
      <c r="AV22" s="306"/>
    </row>
    <row r="23" spans="1:48" s="4" customFormat="1" ht="48" customHeight="1" x14ac:dyDescent="0.2">
      <c r="A23" s="34" t="s">
        <v>191</v>
      </c>
      <c r="B23" s="32" t="s">
        <v>193</v>
      </c>
      <c r="C23" s="266" t="s">
        <v>460</v>
      </c>
      <c r="D23" s="260" t="s">
        <v>399</v>
      </c>
      <c r="E23" s="165" t="s">
        <v>313</v>
      </c>
      <c r="F23" s="172" t="s">
        <v>9</v>
      </c>
      <c r="G23" s="177" t="s">
        <v>365</v>
      </c>
      <c r="H23" s="72"/>
      <c r="I23" s="191"/>
      <c r="J23" s="80"/>
      <c r="K23" s="248"/>
      <c r="L23" s="200"/>
      <c r="M23" s="251"/>
      <c r="N23" s="200"/>
      <c r="O23" s="189"/>
      <c r="P23" s="102" t="s">
        <v>336</v>
      </c>
      <c r="Q23" s="210" t="s">
        <v>1</v>
      </c>
      <c r="R23" s="255" t="s">
        <v>1</v>
      </c>
      <c r="S23" s="218">
        <v>59</v>
      </c>
      <c r="T23" s="107" t="s">
        <v>1</v>
      </c>
      <c r="U23" s="255" t="s">
        <v>1</v>
      </c>
      <c r="V23" s="218">
        <v>49.96</v>
      </c>
      <c r="W23" s="203" t="s">
        <v>7</v>
      </c>
      <c r="X23" s="66" t="s">
        <v>337</v>
      </c>
      <c r="Y23" s="210" t="s">
        <v>1</v>
      </c>
      <c r="Z23" s="252" t="s">
        <v>6</v>
      </c>
      <c r="AA23" s="201">
        <v>591</v>
      </c>
      <c r="AB23" s="252" t="s">
        <v>1</v>
      </c>
      <c r="AC23" s="201">
        <v>66.739999999999995</v>
      </c>
      <c r="AD23" s="252" t="s">
        <v>1</v>
      </c>
      <c r="AE23" s="201">
        <v>48.26</v>
      </c>
      <c r="AF23" s="203" t="s">
        <v>7</v>
      </c>
      <c r="AG23" s="132"/>
      <c r="AH23" s="141"/>
      <c r="AI23" s="141"/>
      <c r="AJ23" s="244"/>
      <c r="AK23" s="239"/>
      <c r="AL23" s="235">
        <v>4.3</v>
      </c>
      <c r="AM23" s="237">
        <v>3.5</v>
      </c>
      <c r="AN23" s="237">
        <v>4</v>
      </c>
      <c r="AO23" s="245">
        <v>2.8</v>
      </c>
      <c r="AP23" s="240">
        <v>3.2</v>
      </c>
      <c r="AQ23" s="235">
        <v>4.3</v>
      </c>
      <c r="AR23" s="237">
        <v>3.3</v>
      </c>
      <c r="AS23" s="237">
        <v>4</v>
      </c>
      <c r="AT23" s="245">
        <v>5</v>
      </c>
      <c r="AU23" s="240">
        <v>3.2</v>
      </c>
      <c r="AV23" s="306"/>
    </row>
    <row r="24" spans="1:48" s="4" customFormat="1" ht="48" customHeight="1" x14ac:dyDescent="0.2">
      <c r="A24" s="34" t="s">
        <v>191</v>
      </c>
      <c r="B24" s="32" t="s">
        <v>193</v>
      </c>
      <c r="C24" s="270" t="s">
        <v>456</v>
      </c>
      <c r="D24" s="43" t="s">
        <v>394</v>
      </c>
      <c r="E24" s="166" t="s">
        <v>301</v>
      </c>
      <c r="F24" s="173" t="s">
        <v>11</v>
      </c>
      <c r="G24" s="179" t="s">
        <v>365</v>
      </c>
      <c r="H24" s="72"/>
      <c r="I24" s="191"/>
      <c r="J24" s="80"/>
      <c r="K24" s="248"/>
      <c r="L24" s="200"/>
      <c r="M24" s="251"/>
      <c r="N24" s="200"/>
      <c r="O24" s="189"/>
      <c r="P24" s="102" t="s">
        <v>336</v>
      </c>
      <c r="Q24" s="107" t="s">
        <v>1</v>
      </c>
      <c r="R24" s="255" t="s">
        <v>1</v>
      </c>
      <c r="S24" s="218">
        <v>59</v>
      </c>
      <c r="T24" s="107" t="s">
        <v>1</v>
      </c>
      <c r="U24" s="255" t="s">
        <v>1</v>
      </c>
      <c r="V24" s="218">
        <v>46.88</v>
      </c>
      <c r="W24" s="190" t="s">
        <v>7</v>
      </c>
      <c r="X24" s="66" t="s">
        <v>337</v>
      </c>
      <c r="Y24" s="107" t="s">
        <v>1</v>
      </c>
      <c r="Z24" s="252" t="s">
        <v>6</v>
      </c>
      <c r="AA24" s="201">
        <v>630</v>
      </c>
      <c r="AB24" s="252" t="s">
        <v>1</v>
      </c>
      <c r="AC24" s="201">
        <v>77.55</v>
      </c>
      <c r="AD24" s="252" t="s">
        <v>1</v>
      </c>
      <c r="AE24" s="201">
        <v>44.07</v>
      </c>
      <c r="AF24" s="190" t="s">
        <v>7</v>
      </c>
      <c r="AG24" s="132"/>
      <c r="AH24" s="141"/>
      <c r="AI24" s="141"/>
      <c r="AJ24" s="244"/>
      <c r="AK24" s="239"/>
      <c r="AL24" s="147">
        <v>4.3</v>
      </c>
      <c r="AM24" s="150">
        <v>3.5</v>
      </c>
      <c r="AN24" s="150">
        <v>3.7</v>
      </c>
      <c r="AO24" s="246">
        <v>4</v>
      </c>
      <c r="AP24" s="241">
        <v>4.2</v>
      </c>
      <c r="AQ24" s="147">
        <v>4.3</v>
      </c>
      <c r="AR24" s="150">
        <v>3.5</v>
      </c>
      <c r="AS24" s="150">
        <v>3.7</v>
      </c>
      <c r="AT24" s="246">
        <v>4.8</v>
      </c>
      <c r="AU24" s="241">
        <v>4.2</v>
      </c>
      <c r="AV24" s="306"/>
    </row>
    <row r="25" spans="1:48" s="4" customFormat="1" ht="48" customHeight="1" x14ac:dyDescent="0.2">
      <c r="A25" s="34" t="s">
        <v>191</v>
      </c>
      <c r="B25" s="32" t="s">
        <v>193</v>
      </c>
      <c r="C25" s="266" t="s">
        <v>467</v>
      </c>
      <c r="D25" s="262" t="s">
        <v>412</v>
      </c>
      <c r="E25" s="169" t="s">
        <v>313</v>
      </c>
      <c r="F25" s="174" t="s">
        <v>4</v>
      </c>
      <c r="G25" s="177" t="s">
        <v>365</v>
      </c>
      <c r="H25" s="72"/>
      <c r="I25" s="192"/>
      <c r="J25" s="80"/>
      <c r="K25" s="248"/>
      <c r="L25" s="200"/>
      <c r="M25" s="251"/>
      <c r="N25" s="200"/>
      <c r="O25" s="189"/>
      <c r="P25" s="102" t="s">
        <v>336</v>
      </c>
      <c r="Q25" s="215" t="s">
        <v>0</v>
      </c>
      <c r="R25" s="255" t="s">
        <v>1</v>
      </c>
      <c r="S25" s="218">
        <v>50</v>
      </c>
      <c r="T25" s="107" t="s">
        <v>1</v>
      </c>
      <c r="U25" s="255" t="s">
        <v>1</v>
      </c>
      <c r="V25" s="218">
        <v>50.66</v>
      </c>
      <c r="W25" s="204" t="s">
        <v>3</v>
      </c>
      <c r="X25" s="66" t="s">
        <v>337</v>
      </c>
      <c r="Y25" s="215" t="s">
        <v>0</v>
      </c>
      <c r="Z25" s="252" t="s">
        <v>6</v>
      </c>
      <c r="AA25" s="201">
        <v>583</v>
      </c>
      <c r="AB25" s="252" t="s">
        <v>1</v>
      </c>
      <c r="AC25" s="201">
        <v>67.34</v>
      </c>
      <c r="AD25" s="252" t="s">
        <v>1</v>
      </c>
      <c r="AE25" s="209">
        <v>51.9</v>
      </c>
      <c r="AF25" s="204" t="s">
        <v>3</v>
      </c>
      <c r="AG25" s="132"/>
      <c r="AH25" s="141"/>
      <c r="AI25" s="141"/>
      <c r="AJ25" s="244"/>
      <c r="AK25" s="239"/>
      <c r="AL25" s="236">
        <v>4.5</v>
      </c>
      <c r="AM25" s="238">
        <v>4.3</v>
      </c>
      <c r="AN25" s="238">
        <v>4</v>
      </c>
      <c r="AO25" s="247">
        <v>4.3</v>
      </c>
      <c r="AP25" s="242">
        <v>3</v>
      </c>
      <c r="AQ25" s="236">
        <v>4.5</v>
      </c>
      <c r="AR25" s="238">
        <v>4.3</v>
      </c>
      <c r="AS25" s="238">
        <v>4</v>
      </c>
      <c r="AT25" s="247">
        <v>4.8</v>
      </c>
      <c r="AU25" s="242">
        <v>3</v>
      </c>
      <c r="AV25" s="306"/>
    </row>
    <row r="26" spans="1:48" s="4" customFormat="1" ht="48" customHeight="1" x14ac:dyDescent="0.2">
      <c r="A26" s="34" t="s">
        <v>191</v>
      </c>
      <c r="B26" s="32" t="s">
        <v>193</v>
      </c>
      <c r="C26" s="266" t="s">
        <v>471</v>
      </c>
      <c r="D26" s="262" t="s">
        <v>416</v>
      </c>
      <c r="E26" s="169" t="s">
        <v>390</v>
      </c>
      <c r="F26" s="174" t="s">
        <v>18</v>
      </c>
      <c r="G26" s="177" t="s">
        <v>365</v>
      </c>
      <c r="H26" s="69"/>
      <c r="I26" s="192"/>
      <c r="J26" s="80"/>
      <c r="K26" s="248"/>
      <c r="L26" s="200"/>
      <c r="M26" s="251"/>
      <c r="N26" s="200"/>
      <c r="O26" s="189"/>
      <c r="P26" s="68" t="s">
        <v>336</v>
      </c>
      <c r="Q26" s="215" t="s">
        <v>0</v>
      </c>
      <c r="R26" s="255" t="s">
        <v>1</v>
      </c>
      <c r="S26" s="218">
        <v>54</v>
      </c>
      <c r="T26" s="107" t="s">
        <v>1</v>
      </c>
      <c r="U26" s="255" t="s">
        <v>1</v>
      </c>
      <c r="V26" s="218">
        <v>53.64</v>
      </c>
      <c r="W26" s="204" t="s">
        <v>3</v>
      </c>
      <c r="X26" s="68" t="s">
        <v>339</v>
      </c>
      <c r="Y26" s="215" t="s">
        <v>6</v>
      </c>
      <c r="Z26" s="252" t="s">
        <v>6</v>
      </c>
      <c r="AA26" s="201">
        <v>559</v>
      </c>
      <c r="AB26" s="252" t="s">
        <v>6</v>
      </c>
      <c r="AC26" s="201">
        <v>85.01</v>
      </c>
      <c r="AD26" s="252" t="s">
        <v>1</v>
      </c>
      <c r="AE26" s="201">
        <v>46.01</v>
      </c>
      <c r="AF26" s="204" t="s">
        <v>3</v>
      </c>
      <c r="AG26" s="132"/>
      <c r="AH26" s="141"/>
      <c r="AI26" s="141"/>
      <c r="AJ26" s="244"/>
      <c r="AK26" s="239"/>
      <c r="AL26" s="236">
        <v>3.7</v>
      </c>
      <c r="AM26" s="238">
        <v>3.8</v>
      </c>
      <c r="AN26" s="238">
        <v>3.7</v>
      </c>
      <c r="AO26" s="247">
        <v>4.8</v>
      </c>
      <c r="AP26" s="242">
        <v>4</v>
      </c>
      <c r="AQ26" s="236">
        <v>3.7</v>
      </c>
      <c r="AR26" s="238">
        <v>3.8</v>
      </c>
      <c r="AS26" s="238">
        <v>3.7</v>
      </c>
      <c r="AT26" s="247">
        <v>5</v>
      </c>
      <c r="AU26" s="242">
        <v>4</v>
      </c>
      <c r="AV26" s="306" t="s">
        <v>361</v>
      </c>
    </row>
    <row r="27" spans="1:48" s="4" customFormat="1" ht="48" customHeight="1" x14ac:dyDescent="0.2">
      <c r="A27" s="34" t="s">
        <v>191</v>
      </c>
      <c r="B27" s="32" t="s">
        <v>193</v>
      </c>
      <c r="C27" s="266" t="s">
        <v>478</v>
      </c>
      <c r="D27" s="262" t="s">
        <v>273</v>
      </c>
      <c r="E27" s="169" t="s">
        <v>390</v>
      </c>
      <c r="F27" s="174" t="s">
        <v>5</v>
      </c>
      <c r="G27" s="177" t="s">
        <v>365</v>
      </c>
      <c r="H27" s="183"/>
      <c r="I27" s="191"/>
      <c r="J27" s="80"/>
      <c r="K27" s="248"/>
      <c r="L27" s="200"/>
      <c r="M27" s="251"/>
      <c r="N27" s="200"/>
      <c r="O27" s="189"/>
      <c r="P27" s="68" t="s">
        <v>336</v>
      </c>
      <c r="Q27" s="211" t="s">
        <v>1</v>
      </c>
      <c r="R27" s="255" t="s">
        <v>1</v>
      </c>
      <c r="S27" s="218">
        <v>49</v>
      </c>
      <c r="T27" s="107" t="s">
        <v>1</v>
      </c>
      <c r="U27" s="255" t="s">
        <v>1</v>
      </c>
      <c r="V27" s="218">
        <v>45.08</v>
      </c>
      <c r="W27" s="204" t="s">
        <v>3</v>
      </c>
      <c r="X27" s="66" t="s">
        <v>337</v>
      </c>
      <c r="Y27" s="211" t="s">
        <v>1</v>
      </c>
      <c r="Z27" s="252" t="s">
        <v>6</v>
      </c>
      <c r="AA27" s="201">
        <v>619</v>
      </c>
      <c r="AB27" s="252" t="s">
        <v>1</v>
      </c>
      <c r="AC27" s="201">
        <v>76.36</v>
      </c>
      <c r="AD27" s="252" t="s">
        <v>1</v>
      </c>
      <c r="AE27" s="201">
        <v>42.87</v>
      </c>
      <c r="AF27" s="230" t="s">
        <v>210</v>
      </c>
      <c r="AG27" s="132"/>
      <c r="AH27" s="141"/>
      <c r="AI27" s="141"/>
      <c r="AJ27" s="244"/>
      <c r="AK27" s="239"/>
      <c r="AL27" s="236">
        <v>4.2</v>
      </c>
      <c r="AM27" s="238">
        <v>4.3</v>
      </c>
      <c r="AN27" s="238">
        <v>4</v>
      </c>
      <c r="AO27" s="247">
        <v>4.8</v>
      </c>
      <c r="AP27" s="242">
        <v>3.7</v>
      </c>
      <c r="AQ27" s="236">
        <v>4.2</v>
      </c>
      <c r="AR27" s="238">
        <v>4.3</v>
      </c>
      <c r="AS27" s="238">
        <v>4</v>
      </c>
      <c r="AT27" s="247">
        <v>5</v>
      </c>
      <c r="AU27" s="242">
        <v>3.7</v>
      </c>
      <c r="AV27" s="306" t="s">
        <v>362</v>
      </c>
    </row>
    <row r="28" spans="1:48" s="4" customFormat="1" ht="48" customHeight="1" x14ac:dyDescent="0.2">
      <c r="A28" s="34" t="s">
        <v>191</v>
      </c>
      <c r="B28" s="32" t="s">
        <v>193</v>
      </c>
      <c r="C28" s="266" t="s">
        <v>468</v>
      </c>
      <c r="D28" s="262" t="s">
        <v>413</v>
      </c>
      <c r="E28" s="169" t="s">
        <v>390</v>
      </c>
      <c r="F28" s="174" t="s">
        <v>4</v>
      </c>
      <c r="G28" s="177" t="s">
        <v>365</v>
      </c>
      <c r="H28" s="72"/>
      <c r="I28" s="192"/>
      <c r="J28" s="80"/>
      <c r="K28" s="248"/>
      <c r="L28" s="200"/>
      <c r="M28" s="251"/>
      <c r="N28" s="200"/>
      <c r="O28" s="189"/>
      <c r="P28" s="68" t="s">
        <v>336</v>
      </c>
      <c r="Q28" s="215" t="s">
        <v>0</v>
      </c>
      <c r="R28" s="255" t="s">
        <v>1</v>
      </c>
      <c r="S28" s="218">
        <v>55</v>
      </c>
      <c r="T28" s="107" t="s">
        <v>1</v>
      </c>
      <c r="U28" s="255" t="s">
        <v>1</v>
      </c>
      <c r="V28" s="218">
        <v>49.57</v>
      </c>
      <c r="W28" s="204" t="s">
        <v>3</v>
      </c>
      <c r="X28" s="66" t="s">
        <v>337</v>
      </c>
      <c r="Y28" s="215" t="s">
        <v>0</v>
      </c>
      <c r="Z28" s="252" t="s">
        <v>6</v>
      </c>
      <c r="AA28" s="201">
        <v>567</v>
      </c>
      <c r="AB28" s="252" t="s">
        <v>1</v>
      </c>
      <c r="AC28" s="201">
        <v>76.66</v>
      </c>
      <c r="AD28" s="252" t="s">
        <v>1</v>
      </c>
      <c r="AE28" s="201">
        <v>47.68</v>
      </c>
      <c r="AF28" s="204" t="s">
        <v>3</v>
      </c>
      <c r="AG28" s="132"/>
      <c r="AH28" s="141"/>
      <c r="AI28" s="141"/>
      <c r="AJ28" s="244"/>
      <c r="AK28" s="239"/>
      <c r="AL28" s="236">
        <v>4.3</v>
      </c>
      <c r="AM28" s="238">
        <v>4.3</v>
      </c>
      <c r="AN28" s="238">
        <v>4</v>
      </c>
      <c r="AO28" s="247">
        <v>4.8</v>
      </c>
      <c r="AP28" s="242">
        <v>3.4</v>
      </c>
      <c r="AQ28" s="236">
        <v>4.3</v>
      </c>
      <c r="AR28" s="238">
        <v>4.3</v>
      </c>
      <c r="AS28" s="238">
        <v>4</v>
      </c>
      <c r="AT28" s="247">
        <v>5</v>
      </c>
      <c r="AU28" s="242">
        <v>3.8</v>
      </c>
      <c r="AV28" s="306"/>
    </row>
    <row r="29" spans="1:48" s="4" customFormat="1" ht="48" customHeight="1" x14ac:dyDescent="0.2">
      <c r="A29" s="34" t="s">
        <v>191</v>
      </c>
      <c r="B29" s="32" t="s">
        <v>193</v>
      </c>
      <c r="C29" s="266" t="s">
        <v>479</v>
      </c>
      <c r="D29" s="263" t="s">
        <v>449</v>
      </c>
      <c r="E29" s="169" t="s">
        <v>390</v>
      </c>
      <c r="F29" s="174" t="s">
        <v>5</v>
      </c>
      <c r="G29" s="177" t="s">
        <v>365</v>
      </c>
      <c r="H29" s="183"/>
      <c r="I29" s="191"/>
      <c r="J29" s="80"/>
      <c r="K29" s="248"/>
      <c r="L29" s="200"/>
      <c r="M29" s="251"/>
      <c r="N29" s="200"/>
      <c r="O29" s="189"/>
      <c r="P29" s="68" t="s">
        <v>336</v>
      </c>
      <c r="Q29" s="211" t="s">
        <v>1</v>
      </c>
      <c r="R29" s="255" t="s">
        <v>1</v>
      </c>
      <c r="S29" s="218">
        <v>49</v>
      </c>
      <c r="T29" s="107" t="s">
        <v>1</v>
      </c>
      <c r="U29" s="255" t="s">
        <v>1</v>
      </c>
      <c r="V29" s="218">
        <v>47.26</v>
      </c>
      <c r="W29" s="204" t="s">
        <v>3</v>
      </c>
      <c r="X29" s="66" t="s">
        <v>337</v>
      </c>
      <c r="Y29" s="211" t="s">
        <v>1</v>
      </c>
      <c r="Z29" s="252" t="s">
        <v>6</v>
      </c>
      <c r="AA29" s="201">
        <v>620</v>
      </c>
      <c r="AB29" s="252" t="s">
        <v>1</v>
      </c>
      <c r="AC29" s="201">
        <v>78.69</v>
      </c>
      <c r="AD29" s="252" t="s">
        <v>1</v>
      </c>
      <c r="AE29" s="201">
        <v>46.83</v>
      </c>
      <c r="AF29" s="230" t="s">
        <v>210</v>
      </c>
      <c r="AG29" s="132"/>
      <c r="AH29" s="141"/>
      <c r="AI29" s="141"/>
      <c r="AJ29" s="244"/>
      <c r="AK29" s="239"/>
      <c r="AL29" s="236">
        <v>4.2</v>
      </c>
      <c r="AM29" s="238">
        <v>4.3</v>
      </c>
      <c r="AN29" s="238">
        <v>4</v>
      </c>
      <c r="AO29" s="247">
        <v>4.8</v>
      </c>
      <c r="AP29" s="242">
        <v>3.7</v>
      </c>
      <c r="AQ29" s="236">
        <v>4.2</v>
      </c>
      <c r="AR29" s="238">
        <v>4.3</v>
      </c>
      <c r="AS29" s="238">
        <v>4</v>
      </c>
      <c r="AT29" s="247">
        <v>5</v>
      </c>
      <c r="AU29" s="242">
        <v>3.7</v>
      </c>
      <c r="AV29" s="306" t="s">
        <v>362</v>
      </c>
    </row>
    <row r="30" spans="1:48" s="4" customFormat="1" ht="48" customHeight="1" x14ac:dyDescent="0.2">
      <c r="A30" s="34" t="s">
        <v>191</v>
      </c>
      <c r="B30" s="32" t="s">
        <v>193</v>
      </c>
      <c r="C30" s="266" t="s">
        <v>470</v>
      </c>
      <c r="D30" s="262" t="s">
        <v>415</v>
      </c>
      <c r="E30" s="169" t="s">
        <v>239</v>
      </c>
      <c r="F30" s="174" t="s">
        <v>18</v>
      </c>
      <c r="G30" s="177" t="s">
        <v>365</v>
      </c>
      <c r="H30" s="72"/>
      <c r="I30" s="192"/>
      <c r="J30" s="80"/>
      <c r="K30" s="248"/>
      <c r="L30" s="200"/>
      <c r="M30" s="251"/>
      <c r="N30" s="200"/>
      <c r="O30" s="189"/>
      <c r="P30" s="102" t="s">
        <v>336</v>
      </c>
      <c r="Q30" s="215" t="s">
        <v>0</v>
      </c>
      <c r="R30" s="255" t="s">
        <v>1</v>
      </c>
      <c r="S30" s="218">
        <v>58</v>
      </c>
      <c r="T30" s="107" t="s">
        <v>1</v>
      </c>
      <c r="U30" s="255" t="s">
        <v>1</v>
      </c>
      <c r="V30" s="218">
        <v>54.11</v>
      </c>
      <c r="W30" s="204" t="s">
        <v>3</v>
      </c>
      <c r="X30" s="68" t="s">
        <v>339</v>
      </c>
      <c r="Y30" s="215" t="s">
        <v>6</v>
      </c>
      <c r="Z30" s="252" t="s">
        <v>6</v>
      </c>
      <c r="AA30" s="201">
        <v>605</v>
      </c>
      <c r="AB30" s="252" t="s">
        <v>1</v>
      </c>
      <c r="AC30" s="201">
        <v>68.94</v>
      </c>
      <c r="AD30" s="252" t="s">
        <v>1</v>
      </c>
      <c r="AE30" s="201">
        <v>58.96</v>
      </c>
      <c r="AF30" s="204" t="s">
        <v>3</v>
      </c>
      <c r="AG30" s="132"/>
      <c r="AH30" s="141"/>
      <c r="AI30" s="141"/>
      <c r="AJ30" s="244"/>
      <c r="AK30" s="239"/>
      <c r="AL30" s="236">
        <v>3.8</v>
      </c>
      <c r="AM30" s="238">
        <v>3.7</v>
      </c>
      <c r="AN30" s="238">
        <v>5</v>
      </c>
      <c r="AO30" s="247">
        <v>4.3</v>
      </c>
      <c r="AP30" s="242">
        <v>4</v>
      </c>
      <c r="AQ30" s="236">
        <v>3.8</v>
      </c>
      <c r="AR30" s="238">
        <v>3.7</v>
      </c>
      <c r="AS30" s="238">
        <v>5</v>
      </c>
      <c r="AT30" s="247">
        <v>3.5</v>
      </c>
      <c r="AU30" s="242">
        <v>4</v>
      </c>
      <c r="AV30" s="306"/>
    </row>
    <row r="31" spans="1:48" s="4" customFormat="1" ht="48" customHeight="1" x14ac:dyDescent="0.2">
      <c r="A31" s="34" t="s">
        <v>191</v>
      </c>
      <c r="B31" s="32" t="s">
        <v>193</v>
      </c>
      <c r="C31" s="266" t="s">
        <v>465</v>
      </c>
      <c r="D31" s="262" t="s">
        <v>405</v>
      </c>
      <c r="E31" s="169" t="s">
        <v>396</v>
      </c>
      <c r="F31" s="174" t="s">
        <v>4</v>
      </c>
      <c r="G31" s="177" t="s">
        <v>365</v>
      </c>
      <c r="H31" s="67" t="s">
        <v>337</v>
      </c>
      <c r="I31" s="196" t="s">
        <v>0</v>
      </c>
      <c r="J31" s="107" t="s">
        <v>1</v>
      </c>
      <c r="K31" s="249" t="s">
        <v>1</v>
      </c>
      <c r="L31" s="201">
        <v>380</v>
      </c>
      <c r="M31" s="252" t="s">
        <v>113</v>
      </c>
      <c r="N31" s="209">
        <v>64.2</v>
      </c>
      <c r="O31" s="204" t="s">
        <v>3</v>
      </c>
      <c r="P31" s="68" t="s">
        <v>336</v>
      </c>
      <c r="Q31" s="215" t="s">
        <v>0</v>
      </c>
      <c r="R31" s="255" t="s">
        <v>1</v>
      </c>
      <c r="S31" s="218">
        <v>49</v>
      </c>
      <c r="T31" s="107" t="s">
        <v>1</v>
      </c>
      <c r="U31" s="255" t="s">
        <v>1</v>
      </c>
      <c r="V31" s="218">
        <v>48.61</v>
      </c>
      <c r="W31" s="204" t="s">
        <v>3</v>
      </c>
      <c r="X31" s="68" t="s">
        <v>339</v>
      </c>
      <c r="Y31" s="215" t="s">
        <v>0</v>
      </c>
      <c r="Z31" s="252" t="s">
        <v>6</v>
      </c>
      <c r="AA31" s="201">
        <v>560</v>
      </c>
      <c r="AB31" s="252" t="s">
        <v>6</v>
      </c>
      <c r="AC31" s="201">
        <v>80.739999999999995</v>
      </c>
      <c r="AD31" s="252" t="s">
        <v>1</v>
      </c>
      <c r="AE31" s="201">
        <v>55.34</v>
      </c>
      <c r="AF31" s="204" t="s">
        <v>3</v>
      </c>
      <c r="AG31" s="236">
        <v>2.8</v>
      </c>
      <c r="AH31" s="238">
        <v>2.8</v>
      </c>
      <c r="AI31" s="238">
        <v>2.6</v>
      </c>
      <c r="AJ31" s="247">
        <v>2.2999999999999998</v>
      </c>
      <c r="AK31" s="242">
        <v>3.4</v>
      </c>
      <c r="AL31" s="236">
        <v>2.8</v>
      </c>
      <c r="AM31" s="238">
        <v>2.8</v>
      </c>
      <c r="AN31" s="238">
        <v>2.6</v>
      </c>
      <c r="AO31" s="247">
        <v>1.8</v>
      </c>
      <c r="AP31" s="242">
        <v>3</v>
      </c>
      <c r="AQ31" s="236">
        <v>2.8</v>
      </c>
      <c r="AR31" s="238">
        <v>2.8</v>
      </c>
      <c r="AS31" s="238">
        <v>2.6</v>
      </c>
      <c r="AT31" s="247">
        <v>2.8</v>
      </c>
      <c r="AU31" s="242">
        <v>3</v>
      </c>
      <c r="AV31" s="306"/>
    </row>
    <row r="32" spans="1:48" s="4" customFormat="1" ht="48" customHeight="1" x14ac:dyDescent="0.2">
      <c r="A32" s="34" t="s">
        <v>191</v>
      </c>
      <c r="B32" s="32" t="s">
        <v>193</v>
      </c>
      <c r="C32" s="267" t="s">
        <v>461</v>
      </c>
      <c r="D32" s="260" t="s">
        <v>401</v>
      </c>
      <c r="E32" s="165" t="s">
        <v>396</v>
      </c>
      <c r="F32" s="172" t="s">
        <v>9</v>
      </c>
      <c r="G32" s="177" t="s">
        <v>365</v>
      </c>
      <c r="H32" s="67" t="s">
        <v>337</v>
      </c>
      <c r="I32" s="193" t="s">
        <v>1</v>
      </c>
      <c r="J32" s="107" t="s">
        <v>1</v>
      </c>
      <c r="K32" s="249" t="s">
        <v>1</v>
      </c>
      <c r="L32" s="201">
        <v>490</v>
      </c>
      <c r="M32" s="252" t="s">
        <v>113</v>
      </c>
      <c r="N32" s="201">
        <v>64.42</v>
      </c>
      <c r="O32" s="203" t="s">
        <v>7</v>
      </c>
      <c r="P32" s="68" t="s">
        <v>336</v>
      </c>
      <c r="Q32" s="210" t="s">
        <v>1</v>
      </c>
      <c r="R32" s="255" t="s">
        <v>1</v>
      </c>
      <c r="S32" s="218">
        <v>55</v>
      </c>
      <c r="T32" s="107" t="s">
        <v>1</v>
      </c>
      <c r="U32" s="255" t="s">
        <v>1</v>
      </c>
      <c r="V32" s="218">
        <v>53.59</v>
      </c>
      <c r="W32" s="203" t="s">
        <v>7</v>
      </c>
      <c r="X32" s="66" t="s">
        <v>340</v>
      </c>
      <c r="Y32" s="210" t="s">
        <v>1</v>
      </c>
      <c r="Z32" s="252" t="s">
        <v>6</v>
      </c>
      <c r="AA32" s="201">
        <v>569</v>
      </c>
      <c r="AB32" s="252" t="s">
        <v>6</v>
      </c>
      <c r="AC32" s="201">
        <v>80.16</v>
      </c>
      <c r="AD32" s="252" t="s">
        <v>1</v>
      </c>
      <c r="AE32" s="201">
        <v>45.49</v>
      </c>
      <c r="AF32" s="212" t="s">
        <v>228</v>
      </c>
      <c r="AG32" s="235">
        <v>2.8</v>
      </c>
      <c r="AH32" s="237">
        <v>2.8</v>
      </c>
      <c r="AI32" s="237">
        <v>2.8</v>
      </c>
      <c r="AJ32" s="245">
        <v>2.8</v>
      </c>
      <c r="AK32" s="240">
        <v>3.4</v>
      </c>
      <c r="AL32" s="235">
        <v>2.8</v>
      </c>
      <c r="AM32" s="237">
        <v>2.8</v>
      </c>
      <c r="AN32" s="237">
        <v>2.8</v>
      </c>
      <c r="AO32" s="245">
        <v>1.8</v>
      </c>
      <c r="AP32" s="240">
        <v>3.4</v>
      </c>
      <c r="AQ32" s="235">
        <v>2.8</v>
      </c>
      <c r="AR32" s="237">
        <v>2.8</v>
      </c>
      <c r="AS32" s="237">
        <v>2.8</v>
      </c>
      <c r="AT32" s="245">
        <v>2.8</v>
      </c>
      <c r="AU32" s="240">
        <v>3.4</v>
      </c>
      <c r="AV32" s="306" t="s">
        <v>199</v>
      </c>
    </row>
    <row r="33" spans="1:48" s="4" customFormat="1" ht="48" customHeight="1" x14ac:dyDescent="0.2">
      <c r="A33" s="34" t="s">
        <v>191</v>
      </c>
      <c r="B33" s="32" t="s">
        <v>193</v>
      </c>
      <c r="C33" s="266" t="s">
        <v>474</v>
      </c>
      <c r="D33" s="262" t="s">
        <v>420</v>
      </c>
      <c r="E33" s="169" t="s">
        <v>396</v>
      </c>
      <c r="F33" s="174" t="s">
        <v>19</v>
      </c>
      <c r="G33" s="177" t="s">
        <v>365</v>
      </c>
      <c r="H33" s="66" t="s">
        <v>337</v>
      </c>
      <c r="I33" s="198" t="s">
        <v>1</v>
      </c>
      <c r="J33" s="107" t="s">
        <v>1</v>
      </c>
      <c r="K33" s="249" t="s">
        <v>1</v>
      </c>
      <c r="L33" s="259" t="s">
        <v>21</v>
      </c>
      <c r="M33" s="252" t="s">
        <v>6</v>
      </c>
      <c r="N33" s="201">
        <v>62.16</v>
      </c>
      <c r="O33" s="204" t="s">
        <v>3</v>
      </c>
      <c r="P33" s="102" t="s">
        <v>336</v>
      </c>
      <c r="Q33" s="211" t="s">
        <v>1</v>
      </c>
      <c r="R33" s="255" t="s">
        <v>1</v>
      </c>
      <c r="S33" s="218">
        <v>44</v>
      </c>
      <c r="T33" s="107" t="s">
        <v>1</v>
      </c>
      <c r="U33" s="255" t="s">
        <v>1</v>
      </c>
      <c r="V33" s="218">
        <v>83.67</v>
      </c>
      <c r="W33" s="204" t="s">
        <v>3</v>
      </c>
      <c r="X33" s="66" t="s">
        <v>337</v>
      </c>
      <c r="Y33" s="211" t="s">
        <v>1</v>
      </c>
      <c r="Z33" s="252" t="s">
        <v>6</v>
      </c>
      <c r="AA33" s="201">
        <v>619</v>
      </c>
      <c r="AB33" s="252" t="s">
        <v>1</v>
      </c>
      <c r="AC33" s="201">
        <v>79.61</v>
      </c>
      <c r="AD33" s="252" t="s">
        <v>1</v>
      </c>
      <c r="AE33" s="201">
        <v>47.85</v>
      </c>
      <c r="AF33" s="230" t="s">
        <v>210</v>
      </c>
      <c r="AG33" s="236">
        <v>2.7</v>
      </c>
      <c r="AH33" s="238">
        <v>2.7</v>
      </c>
      <c r="AI33" s="238">
        <v>2.6</v>
      </c>
      <c r="AJ33" s="247">
        <v>2.2999999999999998</v>
      </c>
      <c r="AK33" s="242">
        <v>3.2</v>
      </c>
      <c r="AL33" s="236">
        <v>2.7</v>
      </c>
      <c r="AM33" s="238">
        <v>2.7</v>
      </c>
      <c r="AN33" s="238">
        <v>2.6</v>
      </c>
      <c r="AO33" s="247">
        <v>1.8</v>
      </c>
      <c r="AP33" s="242">
        <v>3.2</v>
      </c>
      <c r="AQ33" s="236">
        <v>2.7</v>
      </c>
      <c r="AR33" s="238">
        <v>2.7</v>
      </c>
      <c r="AS33" s="238">
        <v>2.6</v>
      </c>
      <c r="AT33" s="247">
        <v>3</v>
      </c>
      <c r="AU33" s="242">
        <v>3.2</v>
      </c>
      <c r="AV33" s="306" t="s">
        <v>222</v>
      </c>
    </row>
    <row r="34" spans="1:48" s="4" customFormat="1" ht="48" customHeight="1" x14ac:dyDescent="0.2">
      <c r="A34" s="34" t="s">
        <v>191</v>
      </c>
      <c r="B34" s="32" t="s">
        <v>193</v>
      </c>
      <c r="C34" s="266" t="s">
        <v>462</v>
      </c>
      <c r="D34" s="260" t="s">
        <v>402</v>
      </c>
      <c r="E34" s="165" t="s">
        <v>396</v>
      </c>
      <c r="F34" s="172" t="s">
        <v>9</v>
      </c>
      <c r="G34" s="177" t="s">
        <v>365</v>
      </c>
      <c r="H34" s="67" t="s">
        <v>337</v>
      </c>
      <c r="I34" s="193" t="s">
        <v>1</v>
      </c>
      <c r="J34" s="107" t="s">
        <v>1</v>
      </c>
      <c r="K34" s="249" t="s">
        <v>1</v>
      </c>
      <c r="L34" s="201">
        <v>465</v>
      </c>
      <c r="M34" s="252" t="s">
        <v>113</v>
      </c>
      <c r="N34" s="201">
        <v>63.39</v>
      </c>
      <c r="O34" s="203" t="s">
        <v>7</v>
      </c>
      <c r="P34" s="68" t="s">
        <v>336</v>
      </c>
      <c r="Q34" s="210" t="s">
        <v>1</v>
      </c>
      <c r="R34" s="255" t="s">
        <v>1</v>
      </c>
      <c r="S34" s="218">
        <v>54</v>
      </c>
      <c r="T34" s="107" t="s">
        <v>1</v>
      </c>
      <c r="U34" s="255" t="s">
        <v>1</v>
      </c>
      <c r="V34" s="218">
        <v>52.67</v>
      </c>
      <c r="W34" s="203" t="s">
        <v>7</v>
      </c>
      <c r="X34" s="66" t="s">
        <v>337</v>
      </c>
      <c r="Y34" s="210" t="s">
        <v>1</v>
      </c>
      <c r="Z34" s="252" t="s">
        <v>6</v>
      </c>
      <c r="AA34" s="201">
        <v>597</v>
      </c>
      <c r="AB34" s="252" t="s">
        <v>1</v>
      </c>
      <c r="AC34" s="201">
        <v>79.83</v>
      </c>
      <c r="AD34" s="252" t="s">
        <v>1</v>
      </c>
      <c r="AE34" s="201">
        <v>47.33</v>
      </c>
      <c r="AF34" s="203" t="s">
        <v>7</v>
      </c>
      <c r="AG34" s="235">
        <v>3.2</v>
      </c>
      <c r="AH34" s="237">
        <v>2.8</v>
      </c>
      <c r="AI34" s="237">
        <v>2.8</v>
      </c>
      <c r="AJ34" s="245">
        <v>2.8</v>
      </c>
      <c r="AK34" s="240">
        <v>3.4</v>
      </c>
      <c r="AL34" s="235">
        <v>3.2</v>
      </c>
      <c r="AM34" s="237">
        <v>2.8</v>
      </c>
      <c r="AN34" s="237">
        <v>2.8</v>
      </c>
      <c r="AO34" s="245">
        <v>2.2999999999999998</v>
      </c>
      <c r="AP34" s="240">
        <v>3.8</v>
      </c>
      <c r="AQ34" s="235">
        <v>3.2</v>
      </c>
      <c r="AR34" s="237">
        <v>2.8</v>
      </c>
      <c r="AS34" s="237">
        <v>2.8</v>
      </c>
      <c r="AT34" s="245">
        <v>2.8</v>
      </c>
      <c r="AU34" s="240">
        <v>3.8</v>
      </c>
      <c r="AV34" s="306"/>
    </row>
    <row r="35" spans="1:48" s="4" customFormat="1" ht="48" customHeight="1" x14ac:dyDescent="0.2">
      <c r="A35" s="34" t="s">
        <v>191</v>
      </c>
      <c r="B35" s="32" t="s">
        <v>193</v>
      </c>
      <c r="C35" s="266" t="s">
        <v>472</v>
      </c>
      <c r="D35" s="262" t="s">
        <v>417</v>
      </c>
      <c r="E35" s="169" t="s">
        <v>313</v>
      </c>
      <c r="F35" s="174" t="s">
        <v>19</v>
      </c>
      <c r="G35" s="177" t="s">
        <v>365</v>
      </c>
      <c r="H35" s="72"/>
      <c r="I35" s="192"/>
      <c r="J35" s="80"/>
      <c r="K35" s="248"/>
      <c r="L35" s="200"/>
      <c r="M35" s="251"/>
      <c r="N35" s="200"/>
      <c r="O35" s="189"/>
      <c r="P35" s="68" t="s">
        <v>336</v>
      </c>
      <c r="Q35" s="215" t="s">
        <v>0</v>
      </c>
      <c r="R35" s="255" t="s">
        <v>1</v>
      </c>
      <c r="S35" s="218">
        <v>60</v>
      </c>
      <c r="T35" s="107" t="s">
        <v>1</v>
      </c>
      <c r="U35" s="255" t="s">
        <v>1</v>
      </c>
      <c r="V35" s="218">
        <v>49.51</v>
      </c>
      <c r="W35" s="204" t="s">
        <v>3</v>
      </c>
      <c r="X35" s="66" t="s">
        <v>337</v>
      </c>
      <c r="Y35" s="215" t="s">
        <v>0</v>
      </c>
      <c r="Z35" s="252" t="s">
        <v>6</v>
      </c>
      <c r="AA35" s="201">
        <v>617</v>
      </c>
      <c r="AB35" s="252" t="s">
        <v>1</v>
      </c>
      <c r="AC35" s="209">
        <v>70.7</v>
      </c>
      <c r="AD35" s="252" t="s">
        <v>1</v>
      </c>
      <c r="AE35" s="201">
        <v>51.53</v>
      </c>
      <c r="AF35" s="204" t="s">
        <v>3</v>
      </c>
      <c r="AG35" s="132"/>
      <c r="AH35" s="141"/>
      <c r="AI35" s="141"/>
      <c r="AJ35" s="244"/>
      <c r="AK35" s="239"/>
      <c r="AL35" s="236">
        <v>4.2</v>
      </c>
      <c r="AM35" s="238">
        <v>4.5</v>
      </c>
      <c r="AN35" s="238">
        <v>4</v>
      </c>
      <c r="AO35" s="247">
        <v>3</v>
      </c>
      <c r="AP35" s="242">
        <v>4.5999999999999996</v>
      </c>
      <c r="AQ35" s="236">
        <v>4.2</v>
      </c>
      <c r="AR35" s="238">
        <v>4.5</v>
      </c>
      <c r="AS35" s="238">
        <v>4</v>
      </c>
      <c r="AT35" s="247">
        <v>5</v>
      </c>
      <c r="AU35" s="242">
        <v>4.5999999999999996</v>
      </c>
      <c r="AV35" s="306"/>
    </row>
    <row r="36" spans="1:48" s="4" customFormat="1" ht="48" customHeight="1" x14ac:dyDescent="0.2">
      <c r="A36" s="34" t="s">
        <v>191</v>
      </c>
      <c r="B36" s="32" t="s">
        <v>193</v>
      </c>
      <c r="C36" s="266" t="s">
        <v>477</v>
      </c>
      <c r="D36" s="262" t="s">
        <v>422</v>
      </c>
      <c r="E36" s="169" t="s">
        <v>313</v>
      </c>
      <c r="F36" s="174" t="s">
        <v>5</v>
      </c>
      <c r="G36" s="177" t="s">
        <v>365</v>
      </c>
      <c r="H36" s="183"/>
      <c r="I36" s="191"/>
      <c r="J36" s="80"/>
      <c r="K36" s="248"/>
      <c r="L36" s="200"/>
      <c r="M36" s="251"/>
      <c r="N36" s="200"/>
      <c r="O36" s="189"/>
      <c r="P36" s="68" t="s">
        <v>336</v>
      </c>
      <c r="Q36" s="211" t="s">
        <v>1</v>
      </c>
      <c r="R36" s="255" t="s">
        <v>1</v>
      </c>
      <c r="S36" s="218">
        <v>56</v>
      </c>
      <c r="T36" s="107" t="s">
        <v>1</v>
      </c>
      <c r="U36" s="255" t="s">
        <v>1</v>
      </c>
      <c r="V36" s="218">
        <v>50.68</v>
      </c>
      <c r="W36" s="204" t="s">
        <v>3</v>
      </c>
      <c r="X36" s="66" t="s">
        <v>337</v>
      </c>
      <c r="Y36" s="211" t="s">
        <v>1</v>
      </c>
      <c r="Z36" s="252" t="s">
        <v>6</v>
      </c>
      <c r="AA36" s="201">
        <v>615</v>
      </c>
      <c r="AB36" s="252" t="s">
        <v>1</v>
      </c>
      <c r="AC36" s="201">
        <v>70.819999999999993</v>
      </c>
      <c r="AD36" s="252" t="s">
        <v>1</v>
      </c>
      <c r="AE36" s="201">
        <v>50.84</v>
      </c>
      <c r="AF36" s="204" t="s">
        <v>3</v>
      </c>
      <c r="AG36" s="132"/>
      <c r="AH36" s="141"/>
      <c r="AI36" s="141"/>
      <c r="AJ36" s="244"/>
      <c r="AK36" s="239"/>
      <c r="AL36" s="236">
        <v>3</v>
      </c>
      <c r="AM36" s="238">
        <v>3.5</v>
      </c>
      <c r="AN36" s="238">
        <v>4.3</v>
      </c>
      <c r="AO36" s="247">
        <v>3</v>
      </c>
      <c r="AP36" s="242">
        <v>4.2</v>
      </c>
      <c r="AQ36" s="236">
        <v>3</v>
      </c>
      <c r="AR36" s="238">
        <v>3.7</v>
      </c>
      <c r="AS36" s="238">
        <v>4.3</v>
      </c>
      <c r="AT36" s="247">
        <v>4.5</v>
      </c>
      <c r="AU36" s="242">
        <v>4.2</v>
      </c>
      <c r="AV36" s="306"/>
    </row>
    <row r="37" spans="1:48" s="4" customFormat="1" ht="48" customHeight="1" x14ac:dyDescent="0.2">
      <c r="A37" s="34" t="s">
        <v>191</v>
      </c>
      <c r="B37" s="32" t="s">
        <v>193</v>
      </c>
      <c r="C37" s="269" t="s">
        <v>28</v>
      </c>
      <c r="D37" s="43" t="s">
        <v>389</v>
      </c>
      <c r="E37" s="166" t="s">
        <v>390</v>
      </c>
      <c r="F37" s="173" t="s">
        <v>22</v>
      </c>
      <c r="G37" s="176" t="s">
        <v>335</v>
      </c>
      <c r="H37" s="72"/>
      <c r="I37" s="191"/>
      <c r="J37" s="80"/>
      <c r="K37" s="248"/>
      <c r="L37" s="200"/>
      <c r="M37" s="251"/>
      <c r="N37" s="208"/>
      <c r="O37" s="189"/>
      <c r="P37" s="68" t="s">
        <v>336</v>
      </c>
      <c r="Q37" s="107" t="s">
        <v>1</v>
      </c>
      <c r="R37" s="255" t="s">
        <v>1</v>
      </c>
      <c r="S37" s="218">
        <v>50</v>
      </c>
      <c r="T37" s="107" t="s">
        <v>1</v>
      </c>
      <c r="U37" s="255" t="s">
        <v>1</v>
      </c>
      <c r="V37" s="220">
        <v>49.8</v>
      </c>
      <c r="W37" s="190" t="s">
        <v>7</v>
      </c>
      <c r="X37" s="68" t="s">
        <v>339</v>
      </c>
      <c r="Y37" s="107" t="s">
        <v>1</v>
      </c>
      <c r="Z37" s="252" t="s">
        <v>6</v>
      </c>
      <c r="AA37" s="201">
        <v>582</v>
      </c>
      <c r="AB37" s="252" t="s">
        <v>6</v>
      </c>
      <c r="AC37" s="201">
        <v>80.78</v>
      </c>
      <c r="AD37" s="252" t="s">
        <v>1</v>
      </c>
      <c r="AE37" s="201">
        <v>52.23</v>
      </c>
      <c r="AF37" s="190" t="s">
        <v>7</v>
      </c>
      <c r="AG37" s="132"/>
      <c r="AH37" s="141"/>
      <c r="AI37" s="141"/>
      <c r="AJ37" s="244"/>
      <c r="AK37" s="239"/>
      <c r="AL37" s="147">
        <v>4.2</v>
      </c>
      <c r="AM37" s="150">
        <v>3.2</v>
      </c>
      <c r="AN37" s="150">
        <v>4.3</v>
      </c>
      <c r="AO37" s="246">
        <v>4.8</v>
      </c>
      <c r="AP37" s="241">
        <v>3.6</v>
      </c>
      <c r="AQ37" s="147">
        <v>4.2</v>
      </c>
      <c r="AR37" s="150">
        <v>3.2</v>
      </c>
      <c r="AS37" s="150">
        <v>4.3</v>
      </c>
      <c r="AT37" s="246">
        <v>5</v>
      </c>
      <c r="AU37" s="241">
        <v>4</v>
      </c>
      <c r="AV37" s="306"/>
    </row>
    <row r="38" spans="1:48" s="4" customFormat="1" ht="48" customHeight="1" x14ac:dyDescent="0.2">
      <c r="A38" s="34" t="s">
        <v>191</v>
      </c>
      <c r="B38" s="32" t="s">
        <v>193</v>
      </c>
      <c r="C38" s="265" t="s">
        <v>29</v>
      </c>
      <c r="D38" s="43" t="s">
        <v>392</v>
      </c>
      <c r="E38" s="166" t="s">
        <v>393</v>
      </c>
      <c r="F38" s="173" t="s">
        <v>22</v>
      </c>
      <c r="G38" s="176" t="s">
        <v>335</v>
      </c>
      <c r="H38" s="67" t="s">
        <v>340</v>
      </c>
      <c r="I38" s="194" t="s">
        <v>1</v>
      </c>
      <c r="J38" s="107" t="s">
        <v>20</v>
      </c>
      <c r="K38" s="249" t="s">
        <v>1</v>
      </c>
      <c r="L38" s="201">
        <v>550</v>
      </c>
      <c r="M38" s="252" t="s">
        <v>113</v>
      </c>
      <c r="N38" s="201">
        <v>74.81</v>
      </c>
      <c r="O38" s="190" t="s">
        <v>7</v>
      </c>
      <c r="P38" s="102" t="s">
        <v>336</v>
      </c>
      <c r="Q38" s="107" t="s">
        <v>1</v>
      </c>
      <c r="R38" s="255" t="s">
        <v>1</v>
      </c>
      <c r="S38" s="218">
        <v>30</v>
      </c>
      <c r="T38" s="107" t="s">
        <v>1</v>
      </c>
      <c r="U38" s="255" t="s">
        <v>1</v>
      </c>
      <c r="V38" s="218">
        <v>54.13</v>
      </c>
      <c r="W38" s="190" t="s">
        <v>7</v>
      </c>
      <c r="X38" s="68" t="s">
        <v>339</v>
      </c>
      <c r="Y38" s="107" t="s">
        <v>6</v>
      </c>
      <c r="Z38" s="252" t="s">
        <v>6</v>
      </c>
      <c r="AA38" s="201">
        <v>602</v>
      </c>
      <c r="AB38" s="252" t="s">
        <v>1</v>
      </c>
      <c r="AC38" s="201">
        <v>71.62</v>
      </c>
      <c r="AD38" s="252" t="s">
        <v>1</v>
      </c>
      <c r="AE38" s="201">
        <v>54.08</v>
      </c>
      <c r="AF38" s="190" t="s">
        <v>7</v>
      </c>
      <c r="AG38" s="147">
        <v>3.2</v>
      </c>
      <c r="AH38" s="150">
        <v>3.3</v>
      </c>
      <c r="AI38" s="150">
        <v>2.5</v>
      </c>
      <c r="AJ38" s="246">
        <v>3.5</v>
      </c>
      <c r="AK38" s="241">
        <v>3.6</v>
      </c>
      <c r="AL38" s="147">
        <v>3.2</v>
      </c>
      <c r="AM38" s="150">
        <v>3.3</v>
      </c>
      <c r="AN38" s="150">
        <v>2.5</v>
      </c>
      <c r="AO38" s="246">
        <v>2</v>
      </c>
      <c r="AP38" s="241">
        <v>3.6</v>
      </c>
      <c r="AQ38" s="147">
        <v>3.2</v>
      </c>
      <c r="AR38" s="150">
        <v>3.5</v>
      </c>
      <c r="AS38" s="150">
        <v>2.5</v>
      </c>
      <c r="AT38" s="246">
        <v>3.5</v>
      </c>
      <c r="AU38" s="241">
        <v>3.6</v>
      </c>
      <c r="AV38" s="305"/>
    </row>
    <row r="39" spans="1:48" s="4" customFormat="1" ht="48" customHeight="1" x14ac:dyDescent="0.2">
      <c r="A39" s="34" t="s">
        <v>191</v>
      </c>
      <c r="B39" s="32" t="s">
        <v>193</v>
      </c>
      <c r="C39" s="266" t="s">
        <v>463</v>
      </c>
      <c r="D39" s="260" t="s">
        <v>403</v>
      </c>
      <c r="E39" s="165" t="s">
        <v>319</v>
      </c>
      <c r="F39" s="172" t="s">
        <v>9</v>
      </c>
      <c r="G39" s="177" t="s">
        <v>365</v>
      </c>
      <c r="H39" s="72"/>
      <c r="I39" s="191"/>
      <c r="J39" s="80"/>
      <c r="K39" s="248"/>
      <c r="L39" s="200"/>
      <c r="M39" s="251"/>
      <c r="N39" s="200"/>
      <c r="O39" s="189"/>
      <c r="P39" s="68" t="s">
        <v>336</v>
      </c>
      <c r="Q39" s="210" t="s">
        <v>1</v>
      </c>
      <c r="R39" s="255" t="s">
        <v>1</v>
      </c>
      <c r="S39" s="218">
        <v>55</v>
      </c>
      <c r="T39" s="107" t="s">
        <v>1</v>
      </c>
      <c r="U39" s="255" t="s">
        <v>1</v>
      </c>
      <c r="V39" s="218">
        <v>53.06</v>
      </c>
      <c r="W39" s="203" t="s">
        <v>3</v>
      </c>
      <c r="X39" s="67" t="s">
        <v>337</v>
      </c>
      <c r="Y39" s="210" t="s">
        <v>1</v>
      </c>
      <c r="Z39" s="252" t="s">
        <v>6</v>
      </c>
      <c r="AA39" s="201">
        <v>572</v>
      </c>
      <c r="AB39" s="252" t="s">
        <v>1</v>
      </c>
      <c r="AC39" s="201">
        <v>74.540000000000006</v>
      </c>
      <c r="AD39" s="252" t="s">
        <v>1</v>
      </c>
      <c r="AE39" s="201">
        <v>48.49</v>
      </c>
      <c r="AF39" s="203" t="s">
        <v>3</v>
      </c>
      <c r="AG39" s="132"/>
      <c r="AH39" s="141"/>
      <c r="AI39" s="141"/>
      <c r="AJ39" s="244"/>
      <c r="AK39" s="239"/>
      <c r="AL39" s="235">
        <v>4.3</v>
      </c>
      <c r="AM39" s="237">
        <v>4</v>
      </c>
      <c r="AN39" s="237">
        <v>4</v>
      </c>
      <c r="AO39" s="245">
        <v>4.8</v>
      </c>
      <c r="AP39" s="240">
        <v>3.4</v>
      </c>
      <c r="AQ39" s="235">
        <v>4.3</v>
      </c>
      <c r="AR39" s="237">
        <v>4</v>
      </c>
      <c r="AS39" s="237">
        <v>4</v>
      </c>
      <c r="AT39" s="245">
        <v>5</v>
      </c>
      <c r="AU39" s="240">
        <v>3.8</v>
      </c>
      <c r="AV39" s="306"/>
    </row>
    <row r="40" spans="1:48" s="4" customFormat="1" ht="48" customHeight="1" x14ac:dyDescent="0.2">
      <c r="A40" s="34" t="s">
        <v>191</v>
      </c>
      <c r="B40" s="32" t="s">
        <v>193</v>
      </c>
      <c r="C40" s="269" t="s">
        <v>26</v>
      </c>
      <c r="D40" s="261" t="s">
        <v>387</v>
      </c>
      <c r="E40" s="167" t="s">
        <v>239</v>
      </c>
      <c r="F40" s="173" t="s">
        <v>22</v>
      </c>
      <c r="G40" s="176" t="s">
        <v>335</v>
      </c>
      <c r="H40" s="72"/>
      <c r="I40" s="191"/>
      <c r="J40" s="80"/>
      <c r="K40" s="248"/>
      <c r="L40" s="200"/>
      <c r="M40" s="251"/>
      <c r="N40" s="200"/>
      <c r="O40" s="189"/>
      <c r="P40" s="66" t="s">
        <v>337</v>
      </c>
      <c r="Q40" s="107" t="s">
        <v>6</v>
      </c>
      <c r="R40" s="255" t="s">
        <v>1</v>
      </c>
      <c r="S40" s="218">
        <v>42</v>
      </c>
      <c r="T40" s="107" t="s">
        <v>1</v>
      </c>
      <c r="U40" s="255" t="s">
        <v>1</v>
      </c>
      <c r="V40" s="218">
        <v>54.16</v>
      </c>
      <c r="W40" s="190" t="s">
        <v>7</v>
      </c>
      <c r="X40" s="68" t="s">
        <v>339</v>
      </c>
      <c r="Y40" s="107" t="s">
        <v>1</v>
      </c>
      <c r="Z40" s="252" t="s">
        <v>6</v>
      </c>
      <c r="AA40" s="201">
        <v>576</v>
      </c>
      <c r="AB40" s="252" t="s">
        <v>6</v>
      </c>
      <c r="AC40" s="201">
        <v>87.15</v>
      </c>
      <c r="AD40" s="252" t="s">
        <v>1</v>
      </c>
      <c r="AE40" s="209">
        <v>44.1</v>
      </c>
      <c r="AF40" s="190" t="s">
        <v>7</v>
      </c>
      <c r="AG40" s="132"/>
      <c r="AH40" s="141"/>
      <c r="AI40" s="141"/>
      <c r="AJ40" s="244"/>
      <c r="AK40" s="239"/>
      <c r="AL40" s="147">
        <v>4.3</v>
      </c>
      <c r="AM40" s="150">
        <v>3.7</v>
      </c>
      <c r="AN40" s="150">
        <v>4</v>
      </c>
      <c r="AO40" s="246">
        <v>3.5</v>
      </c>
      <c r="AP40" s="241">
        <v>4.2</v>
      </c>
      <c r="AQ40" s="147">
        <v>4.3</v>
      </c>
      <c r="AR40" s="150">
        <v>3.7</v>
      </c>
      <c r="AS40" s="150">
        <v>4</v>
      </c>
      <c r="AT40" s="246">
        <v>5</v>
      </c>
      <c r="AU40" s="241">
        <v>4.2</v>
      </c>
      <c r="AV40" s="306"/>
    </row>
    <row r="41" spans="1:48" s="4" customFormat="1" ht="48" customHeight="1" x14ac:dyDescent="0.2">
      <c r="A41" s="34" t="s">
        <v>191</v>
      </c>
      <c r="B41" s="32" t="s">
        <v>193</v>
      </c>
      <c r="C41" s="268" t="s">
        <v>35</v>
      </c>
      <c r="D41" s="260" t="s">
        <v>384</v>
      </c>
      <c r="E41" s="165" t="s">
        <v>239</v>
      </c>
      <c r="F41" s="172" t="s">
        <v>32</v>
      </c>
      <c r="G41" s="175" t="s">
        <v>335</v>
      </c>
      <c r="H41" s="72"/>
      <c r="I41" s="191"/>
      <c r="J41" s="80"/>
      <c r="K41" s="248"/>
      <c r="L41" s="200"/>
      <c r="M41" s="251"/>
      <c r="N41" s="200"/>
      <c r="O41" s="189"/>
      <c r="P41" s="66" t="s">
        <v>337</v>
      </c>
      <c r="Q41" s="210" t="s">
        <v>1</v>
      </c>
      <c r="R41" s="255" t="s">
        <v>1</v>
      </c>
      <c r="S41" s="218">
        <v>38</v>
      </c>
      <c r="T41" s="107" t="s">
        <v>1</v>
      </c>
      <c r="U41" s="255" t="s">
        <v>6</v>
      </c>
      <c r="V41" s="218">
        <v>61.28</v>
      </c>
      <c r="W41" s="203" t="s">
        <v>7</v>
      </c>
      <c r="X41" s="102" t="s">
        <v>339</v>
      </c>
      <c r="Y41" s="210" t="s">
        <v>1</v>
      </c>
      <c r="Z41" s="252" t="s">
        <v>6</v>
      </c>
      <c r="AA41" s="201">
        <v>566</v>
      </c>
      <c r="AB41" s="252" t="s">
        <v>6</v>
      </c>
      <c r="AC41" s="201">
        <v>80.23</v>
      </c>
      <c r="AD41" s="252" t="s">
        <v>1</v>
      </c>
      <c r="AE41" s="209">
        <v>45.7</v>
      </c>
      <c r="AF41" s="203" t="s">
        <v>7</v>
      </c>
      <c r="AG41" s="132"/>
      <c r="AH41" s="141"/>
      <c r="AI41" s="141"/>
      <c r="AJ41" s="244"/>
      <c r="AK41" s="239"/>
      <c r="AL41" s="235">
        <v>4.3</v>
      </c>
      <c r="AM41" s="237">
        <v>3.7</v>
      </c>
      <c r="AN41" s="237">
        <v>4</v>
      </c>
      <c r="AO41" s="245">
        <v>3.5</v>
      </c>
      <c r="AP41" s="240">
        <v>4.5999999999999996</v>
      </c>
      <c r="AQ41" s="235">
        <v>4.3</v>
      </c>
      <c r="AR41" s="237">
        <v>3.7</v>
      </c>
      <c r="AS41" s="237">
        <v>4</v>
      </c>
      <c r="AT41" s="245">
        <v>5</v>
      </c>
      <c r="AU41" s="240">
        <v>4.2</v>
      </c>
      <c r="AV41" s="306"/>
    </row>
    <row r="42" spans="1:48" s="4" customFormat="1" ht="48" customHeight="1" x14ac:dyDescent="0.2">
      <c r="A42" s="34" t="s">
        <v>191</v>
      </c>
      <c r="B42" s="32" t="s">
        <v>193</v>
      </c>
      <c r="C42" s="266" t="s">
        <v>473</v>
      </c>
      <c r="D42" s="262" t="s">
        <v>418</v>
      </c>
      <c r="E42" s="169" t="s">
        <v>239</v>
      </c>
      <c r="F42" s="174" t="s">
        <v>19</v>
      </c>
      <c r="G42" s="177" t="s">
        <v>365</v>
      </c>
      <c r="H42" s="183"/>
      <c r="I42" s="197"/>
      <c r="J42" s="80"/>
      <c r="K42" s="248"/>
      <c r="L42" s="200"/>
      <c r="M42" s="251"/>
      <c r="N42" s="200"/>
      <c r="O42" s="189"/>
      <c r="P42" s="66" t="s">
        <v>337</v>
      </c>
      <c r="Q42" s="216" t="s">
        <v>224</v>
      </c>
      <c r="R42" s="255" t="s">
        <v>1</v>
      </c>
      <c r="S42" s="218">
        <v>54</v>
      </c>
      <c r="T42" s="107" t="s">
        <v>1</v>
      </c>
      <c r="U42" s="255" t="s">
        <v>6</v>
      </c>
      <c r="V42" s="218">
        <v>55.16</v>
      </c>
      <c r="W42" s="204" t="s">
        <v>3</v>
      </c>
      <c r="X42" s="67" t="s">
        <v>337</v>
      </c>
      <c r="Y42" s="216" t="s">
        <v>224</v>
      </c>
      <c r="Z42" s="252" t="s">
        <v>6</v>
      </c>
      <c r="AA42" s="201">
        <v>635</v>
      </c>
      <c r="AB42" s="252" t="s">
        <v>1</v>
      </c>
      <c r="AC42" s="201">
        <v>59.37</v>
      </c>
      <c r="AD42" s="252" t="s">
        <v>1</v>
      </c>
      <c r="AE42" s="201">
        <v>46.76</v>
      </c>
      <c r="AF42" s="230" t="s">
        <v>221</v>
      </c>
      <c r="AG42" s="132"/>
      <c r="AH42" s="141"/>
      <c r="AI42" s="141"/>
      <c r="AJ42" s="244"/>
      <c r="AK42" s="239"/>
      <c r="AL42" s="236">
        <v>4</v>
      </c>
      <c r="AM42" s="238">
        <v>4.8</v>
      </c>
      <c r="AN42" s="238">
        <v>3.6</v>
      </c>
      <c r="AO42" s="247">
        <v>3.8</v>
      </c>
      <c r="AP42" s="242">
        <v>3.4</v>
      </c>
      <c r="AQ42" s="236">
        <v>4</v>
      </c>
      <c r="AR42" s="238">
        <v>4.8</v>
      </c>
      <c r="AS42" s="238">
        <v>3.6</v>
      </c>
      <c r="AT42" s="247">
        <v>4.3</v>
      </c>
      <c r="AU42" s="242">
        <v>3.4</v>
      </c>
      <c r="AV42" s="307" t="s">
        <v>223</v>
      </c>
    </row>
    <row r="43" spans="1:48" s="4" customFormat="1" ht="48" customHeight="1" x14ac:dyDescent="0.2">
      <c r="A43" s="34" t="s">
        <v>191</v>
      </c>
      <c r="B43" s="32" t="s">
        <v>193</v>
      </c>
      <c r="C43" s="269" t="s">
        <v>25</v>
      </c>
      <c r="D43" s="43" t="s">
        <v>386</v>
      </c>
      <c r="E43" s="166" t="s">
        <v>239</v>
      </c>
      <c r="F43" s="173" t="s">
        <v>22</v>
      </c>
      <c r="G43" s="176" t="s">
        <v>335</v>
      </c>
      <c r="H43" s="72"/>
      <c r="I43" s="191"/>
      <c r="J43" s="80"/>
      <c r="K43" s="248"/>
      <c r="L43" s="200"/>
      <c r="M43" s="251"/>
      <c r="N43" s="200"/>
      <c r="O43" s="189"/>
      <c r="P43" s="67" t="s">
        <v>337</v>
      </c>
      <c r="Q43" s="107" t="s">
        <v>1</v>
      </c>
      <c r="R43" s="255" t="s">
        <v>1</v>
      </c>
      <c r="S43" s="218">
        <v>35</v>
      </c>
      <c r="T43" s="107" t="s">
        <v>1</v>
      </c>
      <c r="U43" s="255" t="s">
        <v>6</v>
      </c>
      <c r="V43" s="218">
        <v>59.43</v>
      </c>
      <c r="W43" s="190" t="s">
        <v>7</v>
      </c>
      <c r="X43" s="68" t="s">
        <v>339</v>
      </c>
      <c r="Y43" s="107" t="s">
        <v>1</v>
      </c>
      <c r="Z43" s="252" t="s">
        <v>6</v>
      </c>
      <c r="AA43" s="201">
        <v>664</v>
      </c>
      <c r="AB43" s="252" t="s">
        <v>6</v>
      </c>
      <c r="AC43" s="201">
        <v>84.37</v>
      </c>
      <c r="AD43" s="252" t="s">
        <v>1</v>
      </c>
      <c r="AE43" s="201">
        <v>44.81</v>
      </c>
      <c r="AF43" s="190" t="s">
        <v>7</v>
      </c>
      <c r="AG43" s="132"/>
      <c r="AH43" s="141"/>
      <c r="AI43" s="141"/>
      <c r="AJ43" s="244"/>
      <c r="AK43" s="239"/>
      <c r="AL43" s="147">
        <v>4</v>
      </c>
      <c r="AM43" s="150">
        <v>3.7</v>
      </c>
      <c r="AN43" s="150">
        <v>3.7</v>
      </c>
      <c r="AO43" s="246">
        <v>3.8</v>
      </c>
      <c r="AP43" s="241">
        <v>4.4000000000000004</v>
      </c>
      <c r="AQ43" s="147">
        <v>4</v>
      </c>
      <c r="AR43" s="150">
        <v>3.7</v>
      </c>
      <c r="AS43" s="150">
        <v>3.7</v>
      </c>
      <c r="AT43" s="246">
        <v>4.3</v>
      </c>
      <c r="AU43" s="241">
        <v>4.4000000000000004</v>
      </c>
      <c r="AV43" s="306"/>
    </row>
    <row r="44" spans="1:48" s="4" customFormat="1" ht="48" customHeight="1" x14ac:dyDescent="0.2">
      <c r="A44" s="34" t="s">
        <v>191</v>
      </c>
      <c r="B44" s="32" t="s">
        <v>193</v>
      </c>
      <c r="C44" s="270" t="s">
        <v>457</v>
      </c>
      <c r="D44" s="43" t="s">
        <v>395</v>
      </c>
      <c r="E44" s="166" t="s">
        <v>396</v>
      </c>
      <c r="F44" s="173" t="s">
        <v>11</v>
      </c>
      <c r="G44" s="179" t="s">
        <v>365</v>
      </c>
      <c r="H44" s="67" t="s">
        <v>337</v>
      </c>
      <c r="I44" s="194" t="s">
        <v>1</v>
      </c>
      <c r="J44" s="107" t="s">
        <v>1</v>
      </c>
      <c r="K44" s="249" t="s">
        <v>1</v>
      </c>
      <c r="L44" s="201">
        <v>458</v>
      </c>
      <c r="M44" s="252" t="s">
        <v>113</v>
      </c>
      <c r="N44" s="201">
        <v>63.45</v>
      </c>
      <c r="O44" s="190" t="s">
        <v>7</v>
      </c>
      <c r="P44" s="66" t="s">
        <v>337</v>
      </c>
      <c r="Q44" s="107" t="s">
        <v>1</v>
      </c>
      <c r="R44" s="255" t="s">
        <v>1</v>
      </c>
      <c r="S44" s="218">
        <v>55</v>
      </c>
      <c r="T44" s="107" t="s">
        <v>1</v>
      </c>
      <c r="U44" s="255" t="s">
        <v>6</v>
      </c>
      <c r="V44" s="218">
        <v>59.36</v>
      </c>
      <c r="W44" s="190" t="s">
        <v>7</v>
      </c>
      <c r="X44" s="67" t="s">
        <v>340</v>
      </c>
      <c r="Y44" s="107" t="s">
        <v>1</v>
      </c>
      <c r="Z44" s="252" t="s">
        <v>6</v>
      </c>
      <c r="AA44" s="201">
        <v>582</v>
      </c>
      <c r="AB44" s="252" t="s">
        <v>1</v>
      </c>
      <c r="AC44" s="201">
        <v>79.739999999999995</v>
      </c>
      <c r="AD44" s="252" t="s">
        <v>1</v>
      </c>
      <c r="AE44" s="201">
        <v>46.33</v>
      </c>
      <c r="AF44" s="161" t="s">
        <v>228</v>
      </c>
      <c r="AG44" s="147">
        <v>2.2999999999999998</v>
      </c>
      <c r="AH44" s="150">
        <v>2.8</v>
      </c>
      <c r="AI44" s="150">
        <v>2.2000000000000002</v>
      </c>
      <c r="AJ44" s="246">
        <v>2.8</v>
      </c>
      <c r="AK44" s="241">
        <v>3.4</v>
      </c>
      <c r="AL44" s="147">
        <v>2.2999999999999998</v>
      </c>
      <c r="AM44" s="150">
        <v>2.8</v>
      </c>
      <c r="AN44" s="150">
        <v>2.2000000000000002</v>
      </c>
      <c r="AO44" s="246">
        <v>2.8</v>
      </c>
      <c r="AP44" s="241">
        <v>3.4</v>
      </c>
      <c r="AQ44" s="147">
        <v>2.2999999999999998</v>
      </c>
      <c r="AR44" s="150">
        <v>2.8</v>
      </c>
      <c r="AS44" s="150">
        <v>2.2000000000000002</v>
      </c>
      <c r="AT44" s="246">
        <v>2.8</v>
      </c>
      <c r="AU44" s="241">
        <v>3.4</v>
      </c>
      <c r="AV44" s="306" t="s">
        <v>199</v>
      </c>
    </row>
    <row r="45" spans="1:48" s="4" customFormat="1" ht="48" customHeight="1" x14ac:dyDescent="0.2">
      <c r="A45" s="34" t="s">
        <v>191</v>
      </c>
      <c r="B45" s="32" t="s">
        <v>193</v>
      </c>
      <c r="C45" s="270" t="s">
        <v>458</v>
      </c>
      <c r="D45" s="45" t="s">
        <v>397</v>
      </c>
      <c r="E45" s="168" t="s">
        <v>396</v>
      </c>
      <c r="F45" s="173" t="s">
        <v>11</v>
      </c>
      <c r="G45" s="179" t="s">
        <v>365</v>
      </c>
      <c r="H45" s="67" t="s">
        <v>337</v>
      </c>
      <c r="I45" s="194" t="s">
        <v>1</v>
      </c>
      <c r="J45" s="107" t="s">
        <v>1</v>
      </c>
      <c r="K45" s="249" t="s">
        <v>1</v>
      </c>
      <c r="L45" s="201">
        <v>461</v>
      </c>
      <c r="M45" s="252" t="s">
        <v>113</v>
      </c>
      <c r="N45" s="201">
        <v>67.489999999999995</v>
      </c>
      <c r="O45" s="190" t="s">
        <v>7</v>
      </c>
      <c r="P45" s="66" t="s">
        <v>337</v>
      </c>
      <c r="Q45" s="107" t="s">
        <v>1</v>
      </c>
      <c r="R45" s="255" t="s">
        <v>6</v>
      </c>
      <c r="S45" s="218">
        <v>61</v>
      </c>
      <c r="T45" s="107" t="s">
        <v>1</v>
      </c>
      <c r="U45" s="255" t="s">
        <v>1</v>
      </c>
      <c r="V45" s="218">
        <v>45.81</v>
      </c>
      <c r="W45" s="190" t="s">
        <v>7</v>
      </c>
      <c r="X45" s="67" t="s">
        <v>340</v>
      </c>
      <c r="Y45" s="107" t="s">
        <v>1</v>
      </c>
      <c r="Z45" s="252" t="s">
        <v>6</v>
      </c>
      <c r="AA45" s="201">
        <v>640</v>
      </c>
      <c r="AB45" s="252" t="s">
        <v>6</v>
      </c>
      <c r="AC45" s="201">
        <v>87.83</v>
      </c>
      <c r="AD45" s="252" t="s">
        <v>6</v>
      </c>
      <c r="AE45" s="201">
        <v>46.71</v>
      </c>
      <c r="AF45" s="161" t="s">
        <v>228</v>
      </c>
      <c r="AG45" s="147">
        <v>2.2999999999999998</v>
      </c>
      <c r="AH45" s="150">
        <v>2.8</v>
      </c>
      <c r="AI45" s="150">
        <v>2.4</v>
      </c>
      <c r="AJ45" s="246">
        <v>2.8</v>
      </c>
      <c r="AK45" s="241">
        <v>3.4</v>
      </c>
      <c r="AL45" s="147">
        <v>2.2999999999999998</v>
      </c>
      <c r="AM45" s="150">
        <v>2.8</v>
      </c>
      <c r="AN45" s="150">
        <v>2.4</v>
      </c>
      <c r="AO45" s="246">
        <v>2.8</v>
      </c>
      <c r="AP45" s="241">
        <v>3.4</v>
      </c>
      <c r="AQ45" s="147">
        <v>2.2999999999999998</v>
      </c>
      <c r="AR45" s="150">
        <v>2.8</v>
      </c>
      <c r="AS45" s="150">
        <v>2.4</v>
      </c>
      <c r="AT45" s="246">
        <v>2.8</v>
      </c>
      <c r="AU45" s="241">
        <v>3.4</v>
      </c>
      <c r="AV45" s="306" t="s">
        <v>199</v>
      </c>
    </row>
    <row r="46" spans="1:48" s="4" customFormat="1" ht="48" customHeight="1" x14ac:dyDescent="0.2">
      <c r="A46" s="34" t="s">
        <v>191</v>
      </c>
      <c r="B46" s="32" t="s">
        <v>193</v>
      </c>
      <c r="C46" s="270" t="s">
        <v>59</v>
      </c>
      <c r="D46" s="43" t="s">
        <v>400</v>
      </c>
      <c r="E46" s="166" t="s">
        <v>390</v>
      </c>
      <c r="F46" s="173" t="s">
        <v>11</v>
      </c>
      <c r="G46" s="176" t="s">
        <v>335</v>
      </c>
      <c r="H46" s="69"/>
      <c r="I46" s="191"/>
      <c r="J46" s="80"/>
      <c r="K46" s="248"/>
      <c r="L46" s="200"/>
      <c r="M46" s="251"/>
      <c r="N46" s="200"/>
      <c r="O46" s="189"/>
      <c r="P46" s="66" t="s">
        <v>337</v>
      </c>
      <c r="Q46" s="107" t="s">
        <v>1</v>
      </c>
      <c r="R46" s="255" t="s">
        <v>1</v>
      </c>
      <c r="S46" s="218">
        <v>53</v>
      </c>
      <c r="T46" s="107" t="s">
        <v>1</v>
      </c>
      <c r="U46" s="255" t="s">
        <v>6</v>
      </c>
      <c r="V46" s="218">
        <v>59.23</v>
      </c>
      <c r="W46" s="190" t="s">
        <v>7</v>
      </c>
      <c r="X46" s="68" t="s">
        <v>339</v>
      </c>
      <c r="Y46" s="107" t="s">
        <v>1</v>
      </c>
      <c r="Z46" s="252" t="s">
        <v>6</v>
      </c>
      <c r="AA46" s="201">
        <v>555</v>
      </c>
      <c r="AB46" s="252" t="s">
        <v>6</v>
      </c>
      <c r="AC46" s="201">
        <v>81.819999999999993</v>
      </c>
      <c r="AD46" s="252" t="s">
        <v>1</v>
      </c>
      <c r="AE46" s="201">
        <v>45.22</v>
      </c>
      <c r="AF46" s="190" t="s">
        <v>7</v>
      </c>
      <c r="AG46" s="132"/>
      <c r="AH46" s="141"/>
      <c r="AI46" s="141"/>
      <c r="AJ46" s="244"/>
      <c r="AK46" s="239"/>
      <c r="AL46" s="147">
        <v>4.5</v>
      </c>
      <c r="AM46" s="150">
        <v>4</v>
      </c>
      <c r="AN46" s="150">
        <v>4</v>
      </c>
      <c r="AO46" s="246">
        <v>4.8</v>
      </c>
      <c r="AP46" s="241">
        <v>3.4</v>
      </c>
      <c r="AQ46" s="147">
        <v>4.5</v>
      </c>
      <c r="AR46" s="150">
        <v>4</v>
      </c>
      <c r="AS46" s="150">
        <v>4</v>
      </c>
      <c r="AT46" s="246">
        <v>5</v>
      </c>
      <c r="AU46" s="241">
        <v>4</v>
      </c>
      <c r="AV46" s="306"/>
    </row>
    <row r="47" spans="1:48" s="4" customFormat="1" ht="48" customHeight="1" x14ac:dyDescent="0.2">
      <c r="A47" s="34" t="s">
        <v>191</v>
      </c>
      <c r="B47" s="32" t="s">
        <v>193</v>
      </c>
      <c r="C47" s="268" t="s">
        <v>453</v>
      </c>
      <c r="D47" s="260" t="s">
        <v>382</v>
      </c>
      <c r="E47" s="165" t="s">
        <v>318</v>
      </c>
      <c r="F47" s="172" t="s">
        <v>32</v>
      </c>
      <c r="G47" s="177" t="s">
        <v>365</v>
      </c>
      <c r="H47" s="66" t="s">
        <v>337</v>
      </c>
      <c r="I47" s="193" t="s">
        <v>1</v>
      </c>
      <c r="J47" s="107" t="s">
        <v>1</v>
      </c>
      <c r="K47" s="249" t="s">
        <v>1</v>
      </c>
      <c r="L47" s="201">
        <v>456</v>
      </c>
      <c r="M47" s="252" t="s">
        <v>120</v>
      </c>
      <c r="N47" s="201">
        <v>69.19</v>
      </c>
      <c r="O47" s="203" t="s">
        <v>7</v>
      </c>
      <c r="P47" s="66" t="s">
        <v>337</v>
      </c>
      <c r="Q47" s="210" t="s">
        <v>1</v>
      </c>
      <c r="R47" s="255" t="s">
        <v>6</v>
      </c>
      <c r="S47" s="218">
        <v>61</v>
      </c>
      <c r="T47" s="107" t="s">
        <v>1</v>
      </c>
      <c r="U47" s="255" t="s">
        <v>1</v>
      </c>
      <c r="V47" s="218">
        <v>45.27</v>
      </c>
      <c r="W47" s="203" t="s">
        <v>7</v>
      </c>
      <c r="X47" s="68" t="s">
        <v>339</v>
      </c>
      <c r="Y47" s="210" t="s">
        <v>1</v>
      </c>
      <c r="Z47" s="252" t="s">
        <v>6</v>
      </c>
      <c r="AA47" s="201">
        <v>583</v>
      </c>
      <c r="AB47" s="252" t="s">
        <v>6</v>
      </c>
      <c r="AC47" s="201">
        <v>85.86</v>
      </c>
      <c r="AD47" s="252" t="s">
        <v>1</v>
      </c>
      <c r="AE47" s="201">
        <v>51.36</v>
      </c>
      <c r="AF47" s="203" t="s">
        <v>7</v>
      </c>
      <c r="AG47" s="235">
        <v>3</v>
      </c>
      <c r="AH47" s="237">
        <v>2.8</v>
      </c>
      <c r="AI47" s="237">
        <v>2.8</v>
      </c>
      <c r="AJ47" s="245">
        <v>2.8</v>
      </c>
      <c r="AK47" s="243">
        <v>3.4</v>
      </c>
      <c r="AL47" s="235">
        <v>3</v>
      </c>
      <c r="AM47" s="237">
        <v>2.8</v>
      </c>
      <c r="AN47" s="237">
        <v>2.8</v>
      </c>
      <c r="AO47" s="245">
        <v>2.8</v>
      </c>
      <c r="AP47" s="240">
        <v>3.4</v>
      </c>
      <c r="AQ47" s="235">
        <v>3</v>
      </c>
      <c r="AR47" s="237">
        <v>2.8</v>
      </c>
      <c r="AS47" s="237">
        <v>2.8</v>
      </c>
      <c r="AT47" s="245">
        <v>2.8</v>
      </c>
      <c r="AU47" s="240">
        <v>3.8</v>
      </c>
      <c r="AV47" s="305"/>
    </row>
    <row r="48" spans="1:48" s="4" customFormat="1" ht="48" customHeight="1" x14ac:dyDescent="0.2">
      <c r="A48" s="34" t="s">
        <v>191</v>
      </c>
      <c r="B48" s="32" t="s">
        <v>193</v>
      </c>
      <c r="C48" s="266" t="s">
        <v>475</v>
      </c>
      <c r="D48" s="262" t="s">
        <v>421</v>
      </c>
      <c r="E48" s="169" t="s">
        <v>313</v>
      </c>
      <c r="F48" s="174" t="s">
        <v>19</v>
      </c>
      <c r="G48" s="177" t="s">
        <v>365</v>
      </c>
      <c r="H48" s="183"/>
      <c r="I48" s="191"/>
      <c r="J48" s="80"/>
      <c r="K48" s="248"/>
      <c r="L48" s="200"/>
      <c r="M48" s="251"/>
      <c r="N48" s="200"/>
      <c r="O48" s="189"/>
      <c r="P48" s="66" t="s">
        <v>337</v>
      </c>
      <c r="Q48" s="211" t="s">
        <v>1</v>
      </c>
      <c r="R48" s="255" t="s">
        <v>1</v>
      </c>
      <c r="S48" s="218">
        <v>52</v>
      </c>
      <c r="T48" s="107" t="s">
        <v>1</v>
      </c>
      <c r="U48" s="255" t="s">
        <v>6</v>
      </c>
      <c r="V48" s="218">
        <v>56.12</v>
      </c>
      <c r="W48" s="204" t="s">
        <v>3</v>
      </c>
      <c r="X48" s="66" t="s">
        <v>337</v>
      </c>
      <c r="Y48" s="211" t="s">
        <v>1</v>
      </c>
      <c r="Z48" s="252" t="s">
        <v>6</v>
      </c>
      <c r="AA48" s="201">
        <v>598</v>
      </c>
      <c r="AB48" s="252" t="s">
        <v>1</v>
      </c>
      <c r="AC48" s="201">
        <v>73.64</v>
      </c>
      <c r="AD48" s="252" t="s">
        <v>1</v>
      </c>
      <c r="AE48" s="201">
        <v>56.74</v>
      </c>
      <c r="AF48" s="204" t="s">
        <v>3</v>
      </c>
      <c r="AG48" s="132"/>
      <c r="AH48" s="141"/>
      <c r="AI48" s="141"/>
      <c r="AJ48" s="244"/>
      <c r="AK48" s="239"/>
      <c r="AL48" s="236">
        <v>4.7</v>
      </c>
      <c r="AM48" s="238">
        <v>4.8</v>
      </c>
      <c r="AN48" s="238">
        <v>4.7</v>
      </c>
      <c r="AO48" s="247">
        <v>3.8</v>
      </c>
      <c r="AP48" s="242">
        <v>4.2</v>
      </c>
      <c r="AQ48" s="236">
        <v>4.7</v>
      </c>
      <c r="AR48" s="238">
        <v>4.8</v>
      </c>
      <c r="AS48" s="238">
        <v>4.7</v>
      </c>
      <c r="AT48" s="247">
        <v>5</v>
      </c>
      <c r="AU48" s="242">
        <v>4.5999999999999996</v>
      </c>
      <c r="AV48" s="306" t="s">
        <v>361</v>
      </c>
    </row>
    <row r="49" spans="1:48" s="4" customFormat="1" ht="48" customHeight="1" x14ac:dyDescent="0.2">
      <c r="A49" s="34" t="s">
        <v>191</v>
      </c>
      <c r="B49" s="32" t="s">
        <v>193</v>
      </c>
      <c r="C49" s="267" t="s">
        <v>469</v>
      </c>
      <c r="D49" s="262" t="s">
        <v>414</v>
      </c>
      <c r="E49" s="169" t="s">
        <v>313</v>
      </c>
      <c r="F49" s="174" t="s">
        <v>18</v>
      </c>
      <c r="G49" s="177" t="s">
        <v>365</v>
      </c>
      <c r="H49" s="72"/>
      <c r="I49" s="192"/>
      <c r="J49" s="80"/>
      <c r="K49" s="248"/>
      <c r="L49" s="200"/>
      <c r="M49" s="251"/>
      <c r="N49" s="208"/>
      <c r="O49" s="189"/>
      <c r="P49" s="66" t="s">
        <v>337</v>
      </c>
      <c r="Q49" s="215" t="s">
        <v>6</v>
      </c>
      <c r="R49" s="255" t="s">
        <v>1</v>
      </c>
      <c r="S49" s="218">
        <v>55</v>
      </c>
      <c r="T49" s="107" t="s">
        <v>1</v>
      </c>
      <c r="U49" s="255" t="s">
        <v>1</v>
      </c>
      <c r="V49" s="220">
        <v>51.2</v>
      </c>
      <c r="W49" s="204" t="s">
        <v>3</v>
      </c>
      <c r="X49" s="68" t="s">
        <v>336</v>
      </c>
      <c r="Y49" s="215" t="s">
        <v>0</v>
      </c>
      <c r="Z49" s="252" t="s">
        <v>1</v>
      </c>
      <c r="AA49" s="201">
        <v>550</v>
      </c>
      <c r="AB49" s="252" t="s">
        <v>1</v>
      </c>
      <c r="AC49" s="201">
        <v>69.959999999999994</v>
      </c>
      <c r="AD49" s="252" t="s">
        <v>1</v>
      </c>
      <c r="AE49" s="209">
        <v>52.8</v>
      </c>
      <c r="AF49" s="204" t="s">
        <v>3</v>
      </c>
      <c r="AG49" s="132"/>
      <c r="AH49" s="141"/>
      <c r="AI49" s="141"/>
      <c r="AJ49" s="244"/>
      <c r="AK49" s="239"/>
      <c r="AL49" s="236">
        <v>4.8</v>
      </c>
      <c r="AM49" s="238">
        <v>5</v>
      </c>
      <c r="AN49" s="238">
        <v>4.3</v>
      </c>
      <c r="AO49" s="247">
        <v>4.5</v>
      </c>
      <c r="AP49" s="242">
        <v>4</v>
      </c>
      <c r="AQ49" s="236">
        <v>4.8</v>
      </c>
      <c r="AR49" s="238">
        <v>4.8</v>
      </c>
      <c r="AS49" s="238">
        <v>4.3</v>
      </c>
      <c r="AT49" s="247">
        <v>4.8</v>
      </c>
      <c r="AU49" s="242">
        <v>4</v>
      </c>
      <c r="AV49" s="306"/>
    </row>
    <row r="50" spans="1:48" s="4" customFormat="1" ht="48" customHeight="1" x14ac:dyDescent="0.2">
      <c r="A50" s="34" t="s">
        <v>191</v>
      </c>
      <c r="B50" s="32" t="s">
        <v>193</v>
      </c>
      <c r="C50" s="266" t="s">
        <v>470</v>
      </c>
      <c r="D50" s="262" t="s">
        <v>419</v>
      </c>
      <c r="E50" s="169" t="s">
        <v>301</v>
      </c>
      <c r="F50" s="174" t="s">
        <v>19</v>
      </c>
      <c r="G50" s="177" t="s">
        <v>365</v>
      </c>
      <c r="H50" s="183"/>
      <c r="I50" s="197"/>
      <c r="J50" s="80"/>
      <c r="K50" s="248"/>
      <c r="L50" s="200"/>
      <c r="M50" s="251"/>
      <c r="N50" s="200"/>
      <c r="O50" s="189"/>
      <c r="P50" s="68" t="s">
        <v>339</v>
      </c>
      <c r="Q50" s="216" t="s">
        <v>224</v>
      </c>
      <c r="R50" s="255" t="s">
        <v>6</v>
      </c>
      <c r="S50" s="218">
        <v>64</v>
      </c>
      <c r="T50" s="107" t="s">
        <v>1</v>
      </c>
      <c r="U50" s="255" t="s">
        <v>6</v>
      </c>
      <c r="V50" s="218">
        <v>83.67</v>
      </c>
      <c r="W50" s="204" t="s">
        <v>3</v>
      </c>
      <c r="X50" s="66" t="s">
        <v>337</v>
      </c>
      <c r="Y50" s="216" t="s">
        <v>224</v>
      </c>
      <c r="Z50" s="252" t="s">
        <v>6</v>
      </c>
      <c r="AA50" s="201">
        <v>636</v>
      </c>
      <c r="AB50" s="252" t="s">
        <v>1</v>
      </c>
      <c r="AC50" s="201">
        <v>72.02</v>
      </c>
      <c r="AD50" s="252" t="s">
        <v>1</v>
      </c>
      <c r="AE50" s="201">
        <v>50.61</v>
      </c>
      <c r="AF50" s="230" t="s">
        <v>221</v>
      </c>
      <c r="AG50" s="132"/>
      <c r="AH50" s="141"/>
      <c r="AI50" s="141"/>
      <c r="AJ50" s="244"/>
      <c r="AK50" s="239"/>
      <c r="AL50" s="236">
        <v>4.2</v>
      </c>
      <c r="AM50" s="238">
        <v>5</v>
      </c>
      <c r="AN50" s="238">
        <v>3.8</v>
      </c>
      <c r="AO50" s="247">
        <v>4.8</v>
      </c>
      <c r="AP50" s="242">
        <v>4.4000000000000004</v>
      </c>
      <c r="AQ50" s="236">
        <v>4.2</v>
      </c>
      <c r="AR50" s="238">
        <v>5</v>
      </c>
      <c r="AS50" s="238">
        <v>3.8</v>
      </c>
      <c r="AT50" s="247">
        <v>4.8</v>
      </c>
      <c r="AU50" s="242">
        <v>4.4000000000000004</v>
      </c>
      <c r="AV50" s="307" t="s">
        <v>223</v>
      </c>
    </row>
    <row r="51" spans="1:48" s="4" customFormat="1" ht="48" customHeight="1" x14ac:dyDescent="0.2">
      <c r="A51" s="34" t="s">
        <v>191</v>
      </c>
      <c r="B51" s="32" t="s">
        <v>193</v>
      </c>
      <c r="C51" s="273" t="s">
        <v>454</v>
      </c>
      <c r="D51" s="43" t="s">
        <v>388</v>
      </c>
      <c r="E51" s="166" t="s">
        <v>301</v>
      </c>
      <c r="F51" s="173" t="s">
        <v>22</v>
      </c>
      <c r="G51" s="177" t="s">
        <v>365</v>
      </c>
      <c r="H51" s="72"/>
      <c r="I51" s="191"/>
      <c r="J51" s="80"/>
      <c r="K51" s="248"/>
      <c r="L51" s="200"/>
      <c r="M51" s="251"/>
      <c r="N51" s="200"/>
      <c r="O51" s="189"/>
      <c r="P51" s="68" t="s">
        <v>339</v>
      </c>
      <c r="Q51" s="107" t="s">
        <v>1</v>
      </c>
      <c r="R51" s="255" t="s">
        <v>6</v>
      </c>
      <c r="S51" s="218">
        <v>61</v>
      </c>
      <c r="T51" s="107" t="s">
        <v>1</v>
      </c>
      <c r="U51" s="255" t="s">
        <v>6</v>
      </c>
      <c r="V51" s="218">
        <v>66.81</v>
      </c>
      <c r="W51" s="190" t="s">
        <v>7</v>
      </c>
      <c r="X51" s="68" t="s">
        <v>339</v>
      </c>
      <c r="Y51" s="107" t="s">
        <v>6</v>
      </c>
      <c r="Z51" s="252" t="s">
        <v>6</v>
      </c>
      <c r="AA51" s="201">
        <v>583</v>
      </c>
      <c r="AB51" s="252" t="s">
        <v>1</v>
      </c>
      <c r="AC51" s="201">
        <v>62.99</v>
      </c>
      <c r="AD51" s="252" t="s">
        <v>1</v>
      </c>
      <c r="AE51" s="201">
        <v>45.16</v>
      </c>
      <c r="AF51" s="190" t="s">
        <v>7</v>
      </c>
      <c r="AG51" s="132"/>
      <c r="AH51" s="141"/>
      <c r="AI51" s="141"/>
      <c r="AJ51" s="244"/>
      <c r="AK51" s="239"/>
      <c r="AL51" s="147">
        <v>4.5</v>
      </c>
      <c r="AM51" s="150">
        <v>4.8</v>
      </c>
      <c r="AN51" s="150">
        <v>3.8</v>
      </c>
      <c r="AO51" s="246">
        <v>5</v>
      </c>
      <c r="AP51" s="241">
        <v>4.8</v>
      </c>
      <c r="AQ51" s="147">
        <v>4.5</v>
      </c>
      <c r="AR51" s="150">
        <v>4.8</v>
      </c>
      <c r="AS51" s="150">
        <v>3.8</v>
      </c>
      <c r="AT51" s="246">
        <v>4.5</v>
      </c>
      <c r="AU51" s="241">
        <v>4.4000000000000004</v>
      </c>
      <c r="AV51" s="306"/>
    </row>
    <row r="52" spans="1:48" s="4" customFormat="1" ht="48" customHeight="1" x14ac:dyDescent="0.2">
      <c r="A52" s="34" t="s">
        <v>191</v>
      </c>
      <c r="B52" s="32" t="s">
        <v>193</v>
      </c>
      <c r="C52" s="267" t="s">
        <v>464</v>
      </c>
      <c r="D52" s="260" t="s">
        <v>404</v>
      </c>
      <c r="E52" s="165" t="s">
        <v>396</v>
      </c>
      <c r="F52" s="172" t="s">
        <v>9</v>
      </c>
      <c r="G52" s="177" t="s">
        <v>365</v>
      </c>
      <c r="H52" s="67" t="s">
        <v>340</v>
      </c>
      <c r="I52" s="195" t="s">
        <v>209</v>
      </c>
      <c r="J52" s="107" t="s">
        <v>20</v>
      </c>
      <c r="K52" s="249" t="s">
        <v>1</v>
      </c>
      <c r="L52" s="201">
        <v>560</v>
      </c>
      <c r="M52" s="252" t="s">
        <v>113</v>
      </c>
      <c r="N52" s="201">
        <v>70.39</v>
      </c>
      <c r="O52" s="203" t="s">
        <v>7</v>
      </c>
      <c r="P52" s="68" t="s">
        <v>339</v>
      </c>
      <c r="Q52" s="214" t="s">
        <v>226</v>
      </c>
      <c r="R52" s="255" t="s">
        <v>1</v>
      </c>
      <c r="S52" s="218">
        <v>53</v>
      </c>
      <c r="T52" s="107" t="s">
        <v>1</v>
      </c>
      <c r="U52" s="255" t="s">
        <v>6</v>
      </c>
      <c r="V52" s="218">
        <v>57.58</v>
      </c>
      <c r="W52" s="203" t="s">
        <v>7</v>
      </c>
      <c r="X52" s="68" t="s">
        <v>339</v>
      </c>
      <c r="Y52" s="214" t="s">
        <v>226</v>
      </c>
      <c r="Z52" s="252" t="s">
        <v>6</v>
      </c>
      <c r="AA52" s="201">
        <v>588</v>
      </c>
      <c r="AB52" s="252" t="s">
        <v>1</v>
      </c>
      <c r="AC52" s="201">
        <v>70.319999999999993</v>
      </c>
      <c r="AD52" s="252" t="s">
        <v>1</v>
      </c>
      <c r="AE52" s="201">
        <v>51.96</v>
      </c>
      <c r="AF52" s="203" t="s">
        <v>7</v>
      </c>
      <c r="AG52" s="235">
        <v>3.2</v>
      </c>
      <c r="AH52" s="237">
        <v>3</v>
      </c>
      <c r="AI52" s="237">
        <v>2.5</v>
      </c>
      <c r="AJ52" s="245">
        <v>3.5</v>
      </c>
      <c r="AK52" s="240">
        <v>3.4</v>
      </c>
      <c r="AL52" s="235">
        <v>3.2</v>
      </c>
      <c r="AM52" s="237">
        <v>3</v>
      </c>
      <c r="AN52" s="237">
        <v>2.5</v>
      </c>
      <c r="AO52" s="245">
        <v>2.5</v>
      </c>
      <c r="AP52" s="240">
        <v>3.4</v>
      </c>
      <c r="AQ52" s="235">
        <v>3.2</v>
      </c>
      <c r="AR52" s="237">
        <v>3</v>
      </c>
      <c r="AS52" s="237">
        <v>2.5</v>
      </c>
      <c r="AT52" s="245">
        <v>3.5</v>
      </c>
      <c r="AU52" s="240">
        <v>3.4</v>
      </c>
      <c r="AV52" s="306" t="s">
        <v>225</v>
      </c>
    </row>
    <row r="53" spans="1:48" s="4" customFormat="1" ht="48" customHeight="1" x14ac:dyDescent="0.2">
      <c r="A53" s="34" t="s">
        <v>191</v>
      </c>
      <c r="B53" s="32" t="s">
        <v>193</v>
      </c>
      <c r="C53" s="267" t="s">
        <v>476</v>
      </c>
      <c r="D53" s="262" t="s">
        <v>423</v>
      </c>
      <c r="E53" s="169" t="s">
        <v>239</v>
      </c>
      <c r="F53" s="174" t="s">
        <v>5</v>
      </c>
      <c r="G53" s="177" t="s">
        <v>365</v>
      </c>
      <c r="H53" s="183"/>
      <c r="I53" s="191"/>
      <c r="J53" s="80"/>
      <c r="K53" s="248"/>
      <c r="L53" s="200"/>
      <c r="M53" s="251"/>
      <c r="N53" s="200"/>
      <c r="O53" s="189"/>
      <c r="P53" s="68" t="s">
        <v>339</v>
      </c>
      <c r="Q53" s="211" t="s">
        <v>6</v>
      </c>
      <c r="R53" s="255" t="s">
        <v>1</v>
      </c>
      <c r="S53" s="218">
        <v>47</v>
      </c>
      <c r="T53" s="107" t="s">
        <v>1</v>
      </c>
      <c r="U53" s="255" t="s">
        <v>6</v>
      </c>
      <c r="V53" s="218">
        <v>55.31</v>
      </c>
      <c r="W53" s="204" t="s">
        <v>3</v>
      </c>
      <c r="X53" s="66" t="s">
        <v>337</v>
      </c>
      <c r="Y53" s="211" t="s">
        <v>1</v>
      </c>
      <c r="Z53" s="252" t="s">
        <v>6</v>
      </c>
      <c r="AA53" s="201">
        <v>657</v>
      </c>
      <c r="AB53" s="252" t="s">
        <v>1</v>
      </c>
      <c r="AC53" s="209">
        <v>77.599999999999994</v>
      </c>
      <c r="AD53" s="252" t="s">
        <v>1</v>
      </c>
      <c r="AE53" s="201">
        <v>40.64</v>
      </c>
      <c r="AF53" s="230" t="s">
        <v>210</v>
      </c>
      <c r="AG53" s="132"/>
      <c r="AH53" s="141"/>
      <c r="AI53" s="141"/>
      <c r="AJ53" s="244"/>
      <c r="AK53" s="239"/>
      <c r="AL53" s="236">
        <v>3.5</v>
      </c>
      <c r="AM53" s="238">
        <v>4.7</v>
      </c>
      <c r="AN53" s="238">
        <v>3.7</v>
      </c>
      <c r="AO53" s="247">
        <v>3</v>
      </c>
      <c r="AP53" s="242">
        <v>3.8</v>
      </c>
      <c r="AQ53" s="236">
        <v>3.5</v>
      </c>
      <c r="AR53" s="238">
        <v>4.7</v>
      </c>
      <c r="AS53" s="238">
        <v>3.7</v>
      </c>
      <c r="AT53" s="247">
        <v>3.5</v>
      </c>
      <c r="AU53" s="242">
        <v>3.4</v>
      </c>
      <c r="AV53" s="306" t="s">
        <v>362</v>
      </c>
    </row>
    <row r="54" spans="1:48" s="4" customFormat="1" ht="48" customHeight="1" x14ac:dyDescent="0.2">
      <c r="A54" s="34" t="s">
        <v>191</v>
      </c>
      <c r="B54" s="32" t="s">
        <v>193</v>
      </c>
      <c r="C54" s="272" t="s">
        <v>34</v>
      </c>
      <c r="D54" s="260" t="s">
        <v>383</v>
      </c>
      <c r="E54" s="165" t="s">
        <v>318</v>
      </c>
      <c r="F54" s="172" t="s">
        <v>32</v>
      </c>
      <c r="G54" s="175" t="s">
        <v>335</v>
      </c>
      <c r="H54" s="102" t="s">
        <v>339</v>
      </c>
      <c r="I54" s="193" t="s">
        <v>6</v>
      </c>
      <c r="J54" s="107" t="s">
        <v>1</v>
      </c>
      <c r="K54" s="249" t="s">
        <v>1</v>
      </c>
      <c r="L54" s="201">
        <v>571</v>
      </c>
      <c r="M54" s="252" t="s">
        <v>113</v>
      </c>
      <c r="N54" s="201">
        <v>58.81</v>
      </c>
      <c r="O54" s="203" t="s">
        <v>7</v>
      </c>
      <c r="P54" s="68" t="s">
        <v>339</v>
      </c>
      <c r="Q54" s="210" t="s">
        <v>6</v>
      </c>
      <c r="R54" s="255" t="s">
        <v>1</v>
      </c>
      <c r="S54" s="218">
        <v>22</v>
      </c>
      <c r="T54" s="107" t="s">
        <v>1</v>
      </c>
      <c r="U54" s="255" t="s">
        <v>6</v>
      </c>
      <c r="V54" s="218">
        <v>62.18</v>
      </c>
      <c r="W54" s="203" t="s">
        <v>7</v>
      </c>
      <c r="X54" s="68" t="s">
        <v>339</v>
      </c>
      <c r="Y54" s="210" t="s">
        <v>1</v>
      </c>
      <c r="Z54" s="252" t="s">
        <v>6</v>
      </c>
      <c r="AA54" s="201">
        <v>600</v>
      </c>
      <c r="AB54" s="252" t="s">
        <v>6</v>
      </c>
      <c r="AC54" s="201">
        <v>80.17</v>
      </c>
      <c r="AD54" s="252" t="s">
        <v>6</v>
      </c>
      <c r="AE54" s="201">
        <v>63.69</v>
      </c>
      <c r="AF54" s="203" t="s">
        <v>7</v>
      </c>
      <c r="AG54" s="235">
        <v>3</v>
      </c>
      <c r="AH54" s="237">
        <v>3.3</v>
      </c>
      <c r="AI54" s="237">
        <v>3.8</v>
      </c>
      <c r="AJ54" s="245">
        <v>3.8</v>
      </c>
      <c r="AK54" s="240">
        <v>3.8</v>
      </c>
      <c r="AL54" s="235">
        <v>3</v>
      </c>
      <c r="AM54" s="237">
        <v>3.3</v>
      </c>
      <c r="AN54" s="237">
        <v>3.8</v>
      </c>
      <c r="AO54" s="245">
        <v>2.8</v>
      </c>
      <c r="AP54" s="240">
        <v>3.4</v>
      </c>
      <c r="AQ54" s="235">
        <v>3</v>
      </c>
      <c r="AR54" s="237">
        <v>3.3</v>
      </c>
      <c r="AS54" s="237">
        <v>3.8</v>
      </c>
      <c r="AT54" s="245">
        <v>3.8</v>
      </c>
      <c r="AU54" s="240">
        <v>3.4</v>
      </c>
      <c r="AV54" s="305"/>
    </row>
    <row r="55" spans="1:48" s="4" customFormat="1" ht="48" customHeight="1" x14ac:dyDescent="0.2">
      <c r="A55" s="36" t="s">
        <v>192</v>
      </c>
      <c r="B55" s="32" t="s">
        <v>193</v>
      </c>
      <c r="C55" s="270" t="s">
        <v>8</v>
      </c>
      <c r="D55" s="43" t="s">
        <v>430</v>
      </c>
      <c r="E55" s="166" t="s">
        <v>407</v>
      </c>
      <c r="F55" s="173" t="s">
        <v>11</v>
      </c>
      <c r="G55" s="178" t="s">
        <v>207</v>
      </c>
      <c r="H55" s="157"/>
      <c r="I55" s="191"/>
      <c r="J55" s="80"/>
      <c r="K55" s="248"/>
      <c r="L55" s="200"/>
      <c r="M55" s="251"/>
      <c r="N55" s="200"/>
      <c r="O55" s="205"/>
      <c r="P55" s="70"/>
      <c r="Q55" s="80"/>
      <c r="R55" s="256"/>
      <c r="S55" s="219"/>
      <c r="T55" s="80"/>
      <c r="U55" s="256"/>
      <c r="V55" s="219"/>
      <c r="W55" s="205"/>
      <c r="X55" s="68" t="s">
        <v>339</v>
      </c>
      <c r="Y55" s="107" t="s">
        <v>6</v>
      </c>
      <c r="Z55" s="252" t="s">
        <v>6</v>
      </c>
      <c r="AA55" s="201">
        <v>603</v>
      </c>
      <c r="AB55" s="252" t="s">
        <v>1</v>
      </c>
      <c r="AC55" s="201">
        <v>60.41</v>
      </c>
      <c r="AD55" s="252" t="s">
        <v>1</v>
      </c>
      <c r="AE55" s="201">
        <v>46.31</v>
      </c>
      <c r="AF55" s="231" t="s">
        <v>7</v>
      </c>
      <c r="AG55" s="132"/>
      <c r="AH55" s="141"/>
      <c r="AI55" s="141"/>
      <c r="AJ55" s="244"/>
      <c r="AK55" s="239"/>
      <c r="AL55" s="132"/>
      <c r="AM55" s="141"/>
      <c r="AN55" s="141"/>
      <c r="AO55" s="244"/>
      <c r="AP55" s="239"/>
      <c r="AQ55" s="147">
        <v>2.5</v>
      </c>
      <c r="AR55" s="150">
        <v>3</v>
      </c>
      <c r="AS55" s="150">
        <v>3</v>
      </c>
      <c r="AT55" s="246">
        <v>2.5</v>
      </c>
      <c r="AU55" s="241">
        <v>2</v>
      </c>
      <c r="AV55" s="305"/>
    </row>
    <row r="56" spans="1:48" s="4" customFormat="1" ht="48" customHeight="1" x14ac:dyDescent="0.2">
      <c r="A56" s="36" t="s">
        <v>192</v>
      </c>
      <c r="B56" s="32" t="s">
        <v>193</v>
      </c>
      <c r="C56" s="266" t="s">
        <v>490</v>
      </c>
      <c r="D56" s="262" t="s">
        <v>445</v>
      </c>
      <c r="E56" s="169" t="s">
        <v>374</v>
      </c>
      <c r="F56" s="174" t="s">
        <v>5</v>
      </c>
      <c r="G56" s="177" t="s">
        <v>365</v>
      </c>
      <c r="H56" s="183"/>
      <c r="I56" s="199"/>
      <c r="J56" s="80"/>
      <c r="K56" s="248"/>
      <c r="L56" s="200"/>
      <c r="M56" s="251"/>
      <c r="N56" s="200"/>
      <c r="O56" s="207"/>
      <c r="P56" s="275"/>
      <c r="Q56" s="74"/>
      <c r="R56" s="256"/>
      <c r="S56" s="219"/>
      <c r="T56" s="80"/>
      <c r="U56" s="256"/>
      <c r="V56" s="219"/>
      <c r="W56" s="207"/>
      <c r="X56" s="66" t="s">
        <v>337</v>
      </c>
      <c r="Y56" s="227" t="s">
        <v>209</v>
      </c>
      <c r="Z56" s="252" t="s">
        <v>6</v>
      </c>
      <c r="AA56" s="201">
        <v>638</v>
      </c>
      <c r="AB56" s="252" t="s">
        <v>1</v>
      </c>
      <c r="AC56" s="209">
        <v>66.900000000000006</v>
      </c>
      <c r="AD56" s="252" t="s">
        <v>1</v>
      </c>
      <c r="AE56" s="201">
        <v>45.96</v>
      </c>
      <c r="AF56" s="230" t="s">
        <v>7</v>
      </c>
      <c r="AG56" s="132"/>
      <c r="AH56" s="141"/>
      <c r="AI56" s="141"/>
      <c r="AJ56" s="244"/>
      <c r="AK56" s="239"/>
      <c r="AL56" s="132"/>
      <c r="AM56" s="141"/>
      <c r="AN56" s="141"/>
      <c r="AO56" s="244"/>
      <c r="AP56" s="239"/>
      <c r="AQ56" s="236">
        <v>3.2</v>
      </c>
      <c r="AR56" s="238">
        <v>3</v>
      </c>
      <c r="AS56" s="238">
        <v>1.7</v>
      </c>
      <c r="AT56" s="247">
        <v>4</v>
      </c>
      <c r="AU56" s="242">
        <v>4</v>
      </c>
      <c r="AV56" s="306" t="s">
        <v>204</v>
      </c>
    </row>
    <row r="57" spans="1:48" s="4" customFormat="1" ht="48" customHeight="1" x14ac:dyDescent="0.2">
      <c r="A57" s="36" t="s">
        <v>192</v>
      </c>
      <c r="B57" s="32" t="s">
        <v>193</v>
      </c>
      <c r="C57" s="265" t="s">
        <v>30</v>
      </c>
      <c r="D57" s="43" t="s">
        <v>425</v>
      </c>
      <c r="E57" s="166" t="s">
        <v>319</v>
      </c>
      <c r="F57" s="173" t="s">
        <v>22</v>
      </c>
      <c r="G57" s="176" t="s">
        <v>335</v>
      </c>
      <c r="H57" s="274"/>
      <c r="I57" s="191"/>
      <c r="J57" s="80"/>
      <c r="K57" s="250"/>
      <c r="L57" s="202"/>
      <c r="M57" s="253"/>
      <c r="N57" s="202"/>
      <c r="O57" s="158"/>
      <c r="P57" s="184"/>
      <c r="Q57" s="80"/>
      <c r="R57" s="256"/>
      <c r="S57" s="219"/>
      <c r="T57" s="80"/>
      <c r="U57" s="257"/>
      <c r="V57" s="221"/>
      <c r="W57" s="158"/>
      <c r="X57" s="277" t="s">
        <v>219</v>
      </c>
      <c r="Y57" s="107" t="s">
        <v>1</v>
      </c>
      <c r="Z57" s="258" t="s">
        <v>6</v>
      </c>
      <c r="AA57" s="228">
        <v>595</v>
      </c>
      <c r="AB57" s="258" t="s">
        <v>1</v>
      </c>
      <c r="AC57" s="229">
        <v>67.400000000000006</v>
      </c>
      <c r="AD57" s="258" t="s">
        <v>1</v>
      </c>
      <c r="AE57" s="228">
        <v>38.04</v>
      </c>
      <c r="AF57" s="159" t="s">
        <v>221</v>
      </c>
      <c r="AG57" s="132"/>
      <c r="AH57" s="141"/>
      <c r="AI57" s="141"/>
      <c r="AJ57" s="244"/>
      <c r="AK57" s="239"/>
      <c r="AL57" s="132"/>
      <c r="AM57" s="141"/>
      <c r="AN57" s="141"/>
      <c r="AO57" s="244"/>
      <c r="AP57" s="239"/>
      <c r="AQ57" s="147">
        <v>3.7</v>
      </c>
      <c r="AR57" s="150">
        <v>3.3</v>
      </c>
      <c r="AS57" s="150">
        <v>4.5</v>
      </c>
      <c r="AT57" s="246">
        <v>5</v>
      </c>
      <c r="AU57" s="241">
        <v>3</v>
      </c>
      <c r="AV57" s="308" t="s">
        <v>220</v>
      </c>
    </row>
    <row r="58" spans="1:48" s="4" customFormat="1" ht="48" customHeight="1" x14ac:dyDescent="0.2">
      <c r="A58" s="36" t="s">
        <v>192</v>
      </c>
      <c r="B58" s="32" t="s">
        <v>193</v>
      </c>
      <c r="C58" s="266" t="s">
        <v>482</v>
      </c>
      <c r="D58" s="260" t="s">
        <v>431</v>
      </c>
      <c r="E58" s="165" t="s">
        <v>301</v>
      </c>
      <c r="F58" s="172" t="s">
        <v>9</v>
      </c>
      <c r="G58" s="177" t="s">
        <v>365</v>
      </c>
      <c r="H58" s="185"/>
      <c r="I58" s="191"/>
      <c r="J58" s="80"/>
      <c r="K58" s="248"/>
      <c r="L58" s="200"/>
      <c r="M58" s="251"/>
      <c r="N58" s="200"/>
      <c r="O58" s="206"/>
      <c r="P58" s="185"/>
      <c r="Q58" s="80"/>
      <c r="R58" s="256"/>
      <c r="S58" s="219"/>
      <c r="T58" s="80"/>
      <c r="U58" s="256"/>
      <c r="V58" s="219"/>
      <c r="W58" s="206"/>
      <c r="X58" s="279" t="s">
        <v>498</v>
      </c>
      <c r="Y58" s="210" t="s">
        <v>1</v>
      </c>
      <c r="Z58" s="252" t="s">
        <v>6</v>
      </c>
      <c r="AA58" s="201">
        <v>590</v>
      </c>
      <c r="AB58" s="252" t="s">
        <v>1</v>
      </c>
      <c r="AC58" s="201">
        <v>65.92</v>
      </c>
      <c r="AD58" s="252" t="s">
        <v>1</v>
      </c>
      <c r="AE58" s="201">
        <v>35.82</v>
      </c>
      <c r="AF58" s="232" t="s">
        <v>10</v>
      </c>
      <c r="AG58" s="132"/>
      <c r="AH58" s="141"/>
      <c r="AI58" s="141"/>
      <c r="AJ58" s="244"/>
      <c r="AK58" s="239"/>
      <c r="AL58" s="132"/>
      <c r="AM58" s="141"/>
      <c r="AN58" s="141"/>
      <c r="AO58" s="244"/>
      <c r="AP58" s="239"/>
      <c r="AQ58" s="235">
        <v>3.3</v>
      </c>
      <c r="AR58" s="237">
        <v>3.2</v>
      </c>
      <c r="AS58" s="237">
        <v>2.5</v>
      </c>
      <c r="AT58" s="245">
        <v>5</v>
      </c>
      <c r="AU58" s="240">
        <v>3</v>
      </c>
      <c r="AV58" s="306" t="s">
        <v>216</v>
      </c>
    </row>
    <row r="59" spans="1:48" s="4" customFormat="1" ht="48" customHeight="1" x14ac:dyDescent="0.2">
      <c r="A59" s="36" t="s">
        <v>192</v>
      </c>
      <c r="B59" s="32" t="s">
        <v>193</v>
      </c>
      <c r="C59" s="270" t="s">
        <v>480</v>
      </c>
      <c r="D59" s="43" t="s">
        <v>426</v>
      </c>
      <c r="E59" s="166" t="s">
        <v>406</v>
      </c>
      <c r="F59" s="173" t="s">
        <v>22</v>
      </c>
      <c r="G59" s="177" t="s">
        <v>365</v>
      </c>
      <c r="H59" s="184"/>
      <c r="I59" s="191"/>
      <c r="J59" s="80"/>
      <c r="K59" s="250"/>
      <c r="L59" s="202"/>
      <c r="M59" s="253"/>
      <c r="N59" s="202"/>
      <c r="O59" s="158"/>
      <c r="P59" s="184"/>
      <c r="Q59" s="80"/>
      <c r="R59" s="256"/>
      <c r="S59" s="219"/>
      <c r="T59" s="80"/>
      <c r="U59" s="257"/>
      <c r="V59" s="221"/>
      <c r="W59" s="158"/>
      <c r="X59" s="277" t="s">
        <v>219</v>
      </c>
      <c r="Y59" s="107" t="s">
        <v>1</v>
      </c>
      <c r="Z59" s="258" t="s">
        <v>6</v>
      </c>
      <c r="AA59" s="228">
        <v>592</v>
      </c>
      <c r="AB59" s="258" t="s">
        <v>1</v>
      </c>
      <c r="AC59" s="228">
        <v>66.64</v>
      </c>
      <c r="AD59" s="258" t="s">
        <v>1</v>
      </c>
      <c r="AE59" s="228">
        <v>40.57</v>
      </c>
      <c r="AF59" s="159" t="s">
        <v>221</v>
      </c>
      <c r="AG59" s="132"/>
      <c r="AH59" s="141"/>
      <c r="AI59" s="141"/>
      <c r="AJ59" s="244"/>
      <c r="AK59" s="239"/>
      <c r="AL59" s="132"/>
      <c r="AM59" s="141"/>
      <c r="AN59" s="141"/>
      <c r="AO59" s="244"/>
      <c r="AP59" s="239"/>
      <c r="AQ59" s="147">
        <v>3.5</v>
      </c>
      <c r="AR59" s="150">
        <v>3.2</v>
      </c>
      <c r="AS59" s="150">
        <v>4.5</v>
      </c>
      <c r="AT59" s="246">
        <v>5</v>
      </c>
      <c r="AU59" s="241">
        <v>3</v>
      </c>
      <c r="AV59" s="308" t="s">
        <v>220</v>
      </c>
    </row>
    <row r="60" spans="1:48" s="4" customFormat="1" ht="48" customHeight="1" x14ac:dyDescent="0.2">
      <c r="A60" s="36" t="s">
        <v>192</v>
      </c>
      <c r="B60" s="32" t="s">
        <v>193</v>
      </c>
      <c r="C60" s="266" t="s">
        <v>490</v>
      </c>
      <c r="D60" s="262" t="s">
        <v>448</v>
      </c>
      <c r="E60" s="169" t="s">
        <v>301</v>
      </c>
      <c r="F60" s="174" t="s">
        <v>5</v>
      </c>
      <c r="G60" s="177" t="s">
        <v>365</v>
      </c>
      <c r="H60" s="183"/>
      <c r="I60" s="199"/>
      <c r="J60" s="80"/>
      <c r="K60" s="248"/>
      <c r="L60" s="200"/>
      <c r="M60" s="251"/>
      <c r="N60" s="200"/>
      <c r="O60" s="205"/>
      <c r="P60" s="183"/>
      <c r="Q60" s="74"/>
      <c r="R60" s="256"/>
      <c r="S60" s="219"/>
      <c r="T60" s="80"/>
      <c r="U60" s="256"/>
      <c r="V60" s="219"/>
      <c r="W60" s="205"/>
      <c r="X60" s="68" t="s">
        <v>339</v>
      </c>
      <c r="Y60" s="227" t="s">
        <v>1</v>
      </c>
      <c r="Z60" s="252" t="s">
        <v>6</v>
      </c>
      <c r="AA60" s="201">
        <v>576</v>
      </c>
      <c r="AB60" s="252" t="s">
        <v>1</v>
      </c>
      <c r="AC60" s="201">
        <v>62.78</v>
      </c>
      <c r="AD60" s="252" t="s">
        <v>1</v>
      </c>
      <c r="AE60" s="201">
        <v>41.75</v>
      </c>
      <c r="AF60" s="234" t="s">
        <v>210</v>
      </c>
      <c r="AG60" s="132"/>
      <c r="AH60" s="141"/>
      <c r="AI60" s="141"/>
      <c r="AJ60" s="244"/>
      <c r="AK60" s="239"/>
      <c r="AL60" s="132"/>
      <c r="AM60" s="141"/>
      <c r="AN60" s="141"/>
      <c r="AO60" s="244"/>
      <c r="AP60" s="239"/>
      <c r="AQ60" s="236">
        <v>4.2</v>
      </c>
      <c r="AR60" s="238">
        <v>3.7</v>
      </c>
      <c r="AS60" s="238">
        <v>3.5</v>
      </c>
      <c r="AT60" s="247">
        <v>3.5</v>
      </c>
      <c r="AU60" s="242">
        <v>3</v>
      </c>
      <c r="AV60" s="306" t="s">
        <v>363</v>
      </c>
    </row>
    <row r="61" spans="1:48" s="4" customFormat="1" ht="48" customHeight="1" x14ac:dyDescent="0.2">
      <c r="A61" s="36" t="s">
        <v>192</v>
      </c>
      <c r="B61" s="32" t="s">
        <v>193</v>
      </c>
      <c r="C61" s="270" t="s">
        <v>481</v>
      </c>
      <c r="D61" s="43" t="s">
        <v>428</v>
      </c>
      <c r="E61" s="166" t="s">
        <v>393</v>
      </c>
      <c r="F61" s="173" t="s">
        <v>22</v>
      </c>
      <c r="G61" s="177" t="s">
        <v>365</v>
      </c>
      <c r="H61" s="184"/>
      <c r="I61" s="191"/>
      <c r="J61" s="80"/>
      <c r="K61" s="250"/>
      <c r="L61" s="202"/>
      <c r="M61" s="253"/>
      <c r="N61" s="202"/>
      <c r="O61" s="158"/>
      <c r="P61" s="184"/>
      <c r="Q61" s="80"/>
      <c r="R61" s="256"/>
      <c r="S61" s="219"/>
      <c r="T61" s="80"/>
      <c r="U61" s="257"/>
      <c r="V61" s="221"/>
      <c r="W61" s="158"/>
      <c r="X61" s="223" t="s">
        <v>219</v>
      </c>
      <c r="Y61" s="107" t="s">
        <v>1</v>
      </c>
      <c r="Z61" s="258" t="s">
        <v>1</v>
      </c>
      <c r="AA61" s="228">
        <v>520</v>
      </c>
      <c r="AB61" s="258" t="s">
        <v>1</v>
      </c>
      <c r="AC61" s="228">
        <v>66.52</v>
      </c>
      <c r="AD61" s="258" t="s">
        <v>1</v>
      </c>
      <c r="AE61" s="228">
        <v>42.02</v>
      </c>
      <c r="AF61" s="159" t="s">
        <v>221</v>
      </c>
      <c r="AG61" s="132"/>
      <c r="AH61" s="141"/>
      <c r="AI61" s="141"/>
      <c r="AJ61" s="244"/>
      <c r="AK61" s="239"/>
      <c r="AL61" s="132"/>
      <c r="AM61" s="141"/>
      <c r="AN61" s="141"/>
      <c r="AO61" s="244"/>
      <c r="AP61" s="239"/>
      <c r="AQ61" s="147">
        <v>4</v>
      </c>
      <c r="AR61" s="150">
        <v>3.2</v>
      </c>
      <c r="AS61" s="150">
        <v>2</v>
      </c>
      <c r="AT61" s="246">
        <v>4.3</v>
      </c>
      <c r="AU61" s="241">
        <v>1</v>
      </c>
      <c r="AV61" s="308" t="s">
        <v>220</v>
      </c>
    </row>
    <row r="62" spans="1:48" s="4" customFormat="1" ht="48" customHeight="1" x14ac:dyDescent="0.2">
      <c r="A62" s="36" t="s">
        <v>192</v>
      </c>
      <c r="B62" s="32" t="s">
        <v>193</v>
      </c>
      <c r="C62" s="266" t="s">
        <v>8</v>
      </c>
      <c r="D62" s="262" t="s">
        <v>436</v>
      </c>
      <c r="E62" s="169" t="s">
        <v>317</v>
      </c>
      <c r="F62" s="174" t="s">
        <v>4</v>
      </c>
      <c r="G62" s="178" t="s">
        <v>207</v>
      </c>
      <c r="H62" s="187"/>
      <c r="I62" s="199"/>
      <c r="J62" s="80"/>
      <c r="K62" s="248"/>
      <c r="L62" s="200"/>
      <c r="M62" s="251"/>
      <c r="N62" s="208"/>
      <c r="O62" s="205"/>
      <c r="P62" s="187"/>
      <c r="Q62" s="74"/>
      <c r="R62" s="256"/>
      <c r="S62" s="219"/>
      <c r="T62" s="80"/>
      <c r="U62" s="256"/>
      <c r="V62" s="222"/>
      <c r="W62" s="205"/>
      <c r="X62" s="67" t="s">
        <v>340</v>
      </c>
      <c r="Y62" s="227" t="s">
        <v>215</v>
      </c>
      <c r="Z62" s="252" t="s">
        <v>6</v>
      </c>
      <c r="AA62" s="201">
        <v>612</v>
      </c>
      <c r="AB62" s="252" t="s">
        <v>1</v>
      </c>
      <c r="AC62" s="201">
        <v>65.05</v>
      </c>
      <c r="AD62" s="252" t="s">
        <v>1</v>
      </c>
      <c r="AE62" s="209">
        <v>47.9</v>
      </c>
      <c r="AF62" s="234" t="s">
        <v>227</v>
      </c>
      <c r="AG62" s="132"/>
      <c r="AH62" s="141"/>
      <c r="AI62" s="141"/>
      <c r="AJ62" s="244"/>
      <c r="AK62" s="239"/>
      <c r="AL62" s="132"/>
      <c r="AM62" s="141"/>
      <c r="AN62" s="141"/>
      <c r="AO62" s="244"/>
      <c r="AP62" s="239"/>
      <c r="AQ62" s="236">
        <v>2.2999999999999998</v>
      </c>
      <c r="AR62" s="238">
        <v>1.3</v>
      </c>
      <c r="AS62" s="238">
        <v>2</v>
      </c>
      <c r="AT62" s="247">
        <v>1.3</v>
      </c>
      <c r="AU62" s="242">
        <v>2</v>
      </c>
      <c r="AV62" s="309" t="s">
        <v>214</v>
      </c>
    </row>
    <row r="63" spans="1:48" s="4" customFormat="1" ht="48" customHeight="1" x14ac:dyDescent="0.2">
      <c r="A63" s="36" t="s">
        <v>192</v>
      </c>
      <c r="B63" s="32" t="s">
        <v>193</v>
      </c>
      <c r="C63" s="37" t="s">
        <v>27</v>
      </c>
      <c r="D63" s="43" t="s">
        <v>424</v>
      </c>
      <c r="E63" s="166" t="s">
        <v>239</v>
      </c>
      <c r="F63" s="173" t="s">
        <v>22</v>
      </c>
      <c r="G63" s="176" t="s">
        <v>335</v>
      </c>
      <c r="H63" s="157"/>
      <c r="I63" s="191"/>
      <c r="J63" s="80"/>
      <c r="K63" s="250"/>
      <c r="L63" s="202"/>
      <c r="M63" s="253"/>
      <c r="N63" s="202"/>
      <c r="O63" s="205"/>
      <c r="P63" s="157"/>
      <c r="Q63" s="80"/>
      <c r="R63" s="256"/>
      <c r="S63" s="219"/>
      <c r="T63" s="80"/>
      <c r="U63" s="257"/>
      <c r="V63" s="221"/>
      <c r="W63" s="205"/>
      <c r="X63" s="67" t="s">
        <v>337</v>
      </c>
      <c r="Y63" s="107" t="s">
        <v>1</v>
      </c>
      <c r="Z63" s="258" t="s">
        <v>6</v>
      </c>
      <c r="AA63" s="228">
        <v>620</v>
      </c>
      <c r="AB63" s="258" t="s">
        <v>1</v>
      </c>
      <c r="AC63" s="228">
        <v>73.209999999999994</v>
      </c>
      <c r="AD63" s="258" t="s">
        <v>1</v>
      </c>
      <c r="AE63" s="228">
        <v>43.67</v>
      </c>
      <c r="AF63" s="231" t="s">
        <v>7</v>
      </c>
      <c r="AG63" s="132"/>
      <c r="AH63" s="141"/>
      <c r="AI63" s="141"/>
      <c r="AJ63" s="244"/>
      <c r="AK63" s="239"/>
      <c r="AL63" s="132"/>
      <c r="AM63" s="141"/>
      <c r="AN63" s="141"/>
      <c r="AO63" s="244"/>
      <c r="AP63" s="239"/>
      <c r="AQ63" s="147">
        <v>4.3</v>
      </c>
      <c r="AR63" s="150">
        <v>3.7</v>
      </c>
      <c r="AS63" s="150">
        <v>4.5</v>
      </c>
      <c r="AT63" s="246">
        <v>4</v>
      </c>
      <c r="AU63" s="241">
        <v>4.5999999999999996</v>
      </c>
      <c r="AV63" s="305"/>
    </row>
    <row r="64" spans="1:48" s="4" customFormat="1" ht="48" customHeight="1" x14ac:dyDescent="0.2">
      <c r="A64" s="36" t="s">
        <v>192</v>
      </c>
      <c r="B64" s="32" t="s">
        <v>193</v>
      </c>
      <c r="C64" s="267" t="s">
        <v>488</v>
      </c>
      <c r="D64" s="262" t="s">
        <v>441</v>
      </c>
      <c r="E64" s="169" t="s">
        <v>409</v>
      </c>
      <c r="F64" s="174" t="s">
        <v>18</v>
      </c>
      <c r="G64" s="177" t="s">
        <v>365</v>
      </c>
      <c r="H64" s="188"/>
      <c r="I64" s="199"/>
      <c r="J64" s="80"/>
      <c r="K64" s="248"/>
      <c r="L64" s="200"/>
      <c r="M64" s="251"/>
      <c r="N64" s="208"/>
      <c r="O64" s="205"/>
      <c r="P64" s="188"/>
      <c r="Q64" s="74"/>
      <c r="R64" s="256"/>
      <c r="S64" s="219"/>
      <c r="T64" s="80"/>
      <c r="U64" s="256"/>
      <c r="V64" s="222"/>
      <c r="W64" s="205"/>
      <c r="X64" s="225" t="s">
        <v>500</v>
      </c>
      <c r="Y64" s="227" t="s">
        <v>231</v>
      </c>
      <c r="Z64" s="252" t="s">
        <v>1</v>
      </c>
      <c r="AA64" s="201">
        <v>549</v>
      </c>
      <c r="AB64" s="252" t="s">
        <v>1</v>
      </c>
      <c r="AC64" s="201">
        <v>79.48</v>
      </c>
      <c r="AD64" s="252" t="s">
        <v>1</v>
      </c>
      <c r="AE64" s="209">
        <v>56.1</v>
      </c>
      <c r="AF64" s="234" t="s">
        <v>20</v>
      </c>
      <c r="AG64" s="132"/>
      <c r="AH64" s="141"/>
      <c r="AI64" s="141"/>
      <c r="AJ64" s="244"/>
      <c r="AK64" s="239"/>
      <c r="AL64" s="132"/>
      <c r="AM64" s="141"/>
      <c r="AN64" s="141"/>
      <c r="AO64" s="244"/>
      <c r="AP64" s="239"/>
      <c r="AQ64" s="236">
        <v>3</v>
      </c>
      <c r="AR64" s="238">
        <v>2.5</v>
      </c>
      <c r="AS64" s="238">
        <v>1</v>
      </c>
      <c r="AT64" s="247">
        <v>1</v>
      </c>
      <c r="AU64" s="242">
        <v>1.7</v>
      </c>
      <c r="AV64" s="310" t="s">
        <v>230</v>
      </c>
    </row>
    <row r="65" spans="1:48" s="4" customFormat="1" ht="48" customHeight="1" x14ac:dyDescent="0.2">
      <c r="A65" s="36" t="s">
        <v>192</v>
      </c>
      <c r="B65" s="32" t="s">
        <v>193</v>
      </c>
      <c r="C65" s="267" t="s">
        <v>8</v>
      </c>
      <c r="D65" s="262" t="s">
        <v>437</v>
      </c>
      <c r="E65" s="169" t="s">
        <v>317</v>
      </c>
      <c r="F65" s="174" t="s">
        <v>4</v>
      </c>
      <c r="G65" s="178" t="s">
        <v>207</v>
      </c>
      <c r="H65" s="183"/>
      <c r="I65" s="191"/>
      <c r="J65" s="80"/>
      <c r="K65" s="248"/>
      <c r="L65" s="200"/>
      <c r="M65" s="251"/>
      <c r="N65" s="200"/>
      <c r="O65" s="207"/>
      <c r="P65" s="183"/>
      <c r="Q65" s="80"/>
      <c r="R65" s="256"/>
      <c r="S65" s="219"/>
      <c r="T65" s="80"/>
      <c r="U65" s="256"/>
      <c r="V65" s="219"/>
      <c r="W65" s="207"/>
      <c r="X65" s="66" t="s">
        <v>337</v>
      </c>
      <c r="Y65" s="211" t="s">
        <v>1</v>
      </c>
      <c r="Z65" s="252" t="s">
        <v>6</v>
      </c>
      <c r="AA65" s="201">
        <v>616</v>
      </c>
      <c r="AB65" s="252" t="s">
        <v>1</v>
      </c>
      <c r="AC65" s="201">
        <v>69.31</v>
      </c>
      <c r="AD65" s="252" t="s">
        <v>1</v>
      </c>
      <c r="AE65" s="201">
        <v>43.38</v>
      </c>
      <c r="AF65" s="230" t="s">
        <v>7</v>
      </c>
      <c r="AG65" s="132"/>
      <c r="AH65" s="141"/>
      <c r="AI65" s="141"/>
      <c r="AJ65" s="244"/>
      <c r="AK65" s="239"/>
      <c r="AL65" s="132"/>
      <c r="AM65" s="141"/>
      <c r="AN65" s="141"/>
      <c r="AO65" s="244"/>
      <c r="AP65" s="239"/>
      <c r="AQ65" s="236">
        <v>2.2000000000000002</v>
      </c>
      <c r="AR65" s="238">
        <v>2.2999999999999998</v>
      </c>
      <c r="AS65" s="238">
        <v>3</v>
      </c>
      <c r="AT65" s="247">
        <v>3.5</v>
      </c>
      <c r="AU65" s="242">
        <v>4</v>
      </c>
      <c r="AV65" s="306"/>
    </row>
    <row r="66" spans="1:48" s="4" customFormat="1" ht="48" customHeight="1" x14ac:dyDescent="0.2">
      <c r="A66" s="36" t="s">
        <v>192</v>
      </c>
      <c r="B66" s="32" t="s">
        <v>193</v>
      </c>
      <c r="C66" s="267" t="s">
        <v>485</v>
      </c>
      <c r="D66" s="262" t="s">
        <v>434</v>
      </c>
      <c r="E66" s="169" t="s">
        <v>408</v>
      </c>
      <c r="F66" s="174" t="s">
        <v>4</v>
      </c>
      <c r="G66" s="177" t="s">
        <v>365</v>
      </c>
      <c r="H66" s="186"/>
      <c r="I66" s="191"/>
      <c r="J66" s="80"/>
      <c r="K66" s="248"/>
      <c r="L66" s="200"/>
      <c r="M66" s="251"/>
      <c r="N66" s="200"/>
      <c r="O66" s="207"/>
      <c r="P66" s="186"/>
      <c r="Q66" s="80"/>
      <c r="R66" s="256"/>
      <c r="S66" s="219"/>
      <c r="T66" s="80"/>
      <c r="U66" s="256"/>
      <c r="V66" s="219"/>
      <c r="W66" s="207"/>
      <c r="X66" s="278" t="s">
        <v>499</v>
      </c>
      <c r="Y66" s="211" t="s">
        <v>1</v>
      </c>
      <c r="Z66" s="252" t="s">
        <v>6</v>
      </c>
      <c r="AA66" s="201">
        <v>597</v>
      </c>
      <c r="AB66" s="252" t="s">
        <v>1</v>
      </c>
      <c r="AC66" s="201">
        <v>75.739999999999995</v>
      </c>
      <c r="AD66" s="252" t="s">
        <v>1</v>
      </c>
      <c r="AE66" s="201">
        <v>44.21</v>
      </c>
      <c r="AF66" s="230" t="s">
        <v>210</v>
      </c>
      <c r="AG66" s="132"/>
      <c r="AH66" s="141"/>
      <c r="AI66" s="141"/>
      <c r="AJ66" s="244"/>
      <c r="AK66" s="239"/>
      <c r="AL66" s="132"/>
      <c r="AM66" s="141"/>
      <c r="AN66" s="141"/>
      <c r="AO66" s="244"/>
      <c r="AP66" s="239"/>
      <c r="AQ66" s="236">
        <v>2.2000000000000002</v>
      </c>
      <c r="AR66" s="238">
        <v>2.2000000000000002</v>
      </c>
      <c r="AS66" s="238">
        <v>1</v>
      </c>
      <c r="AT66" s="247">
        <v>1</v>
      </c>
      <c r="AU66" s="242">
        <v>1</v>
      </c>
      <c r="AV66" s="310" t="s">
        <v>218</v>
      </c>
    </row>
    <row r="67" spans="1:48" s="4" customFormat="1" ht="48" customHeight="1" x14ac:dyDescent="0.2">
      <c r="A67" s="36" t="s">
        <v>192</v>
      </c>
      <c r="B67" s="32" t="s">
        <v>193</v>
      </c>
      <c r="C67" s="266" t="s">
        <v>8</v>
      </c>
      <c r="D67" s="262" t="s">
        <v>446</v>
      </c>
      <c r="E67" s="169" t="s">
        <v>307</v>
      </c>
      <c r="F67" s="174" t="s">
        <v>5</v>
      </c>
      <c r="G67" s="181" t="s">
        <v>195</v>
      </c>
      <c r="H67" s="183"/>
      <c r="I67" s="199"/>
      <c r="J67" s="80"/>
      <c r="K67" s="248"/>
      <c r="L67" s="200"/>
      <c r="M67" s="251"/>
      <c r="N67" s="200"/>
      <c r="O67" s="207"/>
      <c r="P67" s="275"/>
      <c r="Q67" s="74"/>
      <c r="R67" s="256"/>
      <c r="S67" s="219"/>
      <c r="T67" s="80"/>
      <c r="U67" s="256"/>
      <c r="V67" s="219"/>
      <c r="W67" s="207"/>
      <c r="X67" s="67" t="s">
        <v>337</v>
      </c>
      <c r="Y67" s="227" t="s">
        <v>1</v>
      </c>
      <c r="Z67" s="252" t="s">
        <v>6</v>
      </c>
      <c r="AA67" s="201">
        <v>566</v>
      </c>
      <c r="AB67" s="252" t="s">
        <v>1</v>
      </c>
      <c r="AC67" s="201">
        <v>67.22</v>
      </c>
      <c r="AD67" s="252" t="s">
        <v>1</v>
      </c>
      <c r="AE67" s="201">
        <v>45.32</v>
      </c>
      <c r="AF67" s="230" t="s">
        <v>7</v>
      </c>
      <c r="AG67" s="132"/>
      <c r="AH67" s="141"/>
      <c r="AI67" s="141"/>
      <c r="AJ67" s="244"/>
      <c r="AK67" s="239"/>
      <c r="AL67" s="132"/>
      <c r="AM67" s="141"/>
      <c r="AN67" s="141"/>
      <c r="AO67" s="244"/>
      <c r="AP67" s="239"/>
      <c r="AQ67" s="236">
        <v>1.8</v>
      </c>
      <c r="AR67" s="238">
        <v>2.5</v>
      </c>
      <c r="AS67" s="238">
        <v>3.2</v>
      </c>
      <c r="AT67" s="247">
        <v>4.8</v>
      </c>
      <c r="AU67" s="242">
        <v>4.4000000000000004</v>
      </c>
      <c r="AV67" s="306"/>
    </row>
    <row r="68" spans="1:48" s="4" customFormat="1" ht="48" customHeight="1" x14ac:dyDescent="0.2">
      <c r="A68" s="36" t="s">
        <v>192</v>
      </c>
      <c r="B68" s="32" t="s">
        <v>193</v>
      </c>
      <c r="C68" s="266" t="s">
        <v>489</v>
      </c>
      <c r="D68" s="262" t="s">
        <v>442</v>
      </c>
      <c r="E68" s="169" t="s">
        <v>410</v>
      </c>
      <c r="F68" s="174" t="s">
        <v>19</v>
      </c>
      <c r="G68" s="177" t="s">
        <v>365</v>
      </c>
      <c r="H68" s="183"/>
      <c r="I68" s="199"/>
      <c r="J68" s="80"/>
      <c r="K68" s="248"/>
      <c r="L68" s="200"/>
      <c r="M68" s="251"/>
      <c r="N68" s="200"/>
      <c r="O68" s="205"/>
      <c r="P68" s="275"/>
      <c r="Q68" s="74"/>
      <c r="R68" s="256"/>
      <c r="S68" s="219"/>
      <c r="T68" s="80"/>
      <c r="U68" s="256"/>
      <c r="V68" s="219"/>
      <c r="W68" s="205"/>
      <c r="X68" s="67" t="s">
        <v>337</v>
      </c>
      <c r="Y68" s="227" t="s">
        <v>6</v>
      </c>
      <c r="Z68" s="252" t="s">
        <v>1</v>
      </c>
      <c r="AA68" s="201">
        <v>466</v>
      </c>
      <c r="AB68" s="252" t="s">
        <v>1</v>
      </c>
      <c r="AC68" s="201">
        <v>68.64</v>
      </c>
      <c r="AD68" s="252" t="s">
        <v>1</v>
      </c>
      <c r="AE68" s="201">
        <v>38.409999999999997</v>
      </c>
      <c r="AF68" s="234" t="s">
        <v>210</v>
      </c>
      <c r="AG68" s="132"/>
      <c r="AH68" s="141"/>
      <c r="AI68" s="141"/>
      <c r="AJ68" s="244"/>
      <c r="AK68" s="239"/>
      <c r="AL68" s="132"/>
      <c r="AM68" s="141"/>
      <c r="AN68" s="141"/>
      <c r="AO68" s="244"/>
      <c r="AP68" s="239"/>
      <c r="AQ68" s="236">
        <v>2.2000000000000002</v>
      </c>
      <c r="AR68" s="238">
        <v>3.2</v>
      </c>
      <c r="AS68" s="238">
        <v>2</v>
      </c>
      <c r="AT68" s="247">
        <v>2.7</v>
      </c>
      <c r="AU68" s="242">
        <v>3</v>
      </c>
      <c r="AV68" s="306" t="s">
        <v>211</v>
      </c>
    </row>
    <row r="69" spans="1:48" s="4" customFormat="1" ht="48" customHeight="1" x14ac:dyDescent="0.2">
      <c r="A69" s="36" t="s">
        <v>192</v>
      </c>
      <c r="B69" s="32" t="s">
        <v>193</v>
      </c>
      <c r="C69" s="266" t="s">
        <v>483</v>
      </c>
      <c r="D69" s="260" t="s">
        <v>432</v>
      </c>
      <c r="E69" s="165" t="s">
        <v>239</v>
      </c>
      <c r="F69" s="172" t="s">
        <v>9</v>
      </c>
      <c r="G69" s="177" t="s">
        <v>365</v>
      </c>
      <c r="H69" s="157"/>
      <c r="I69" s="191"/>
      <c r="J69" s="80"/>
      <c r="K69" s="248"/>
      <c r="L69" s="200"/>
      <c r="M69" s="251"/>
      <c r="N69" s="200"/>
      <c r="O69" s="205"/>
      <c r="P69" s="157"/>
      <c r="Q69" s="80"/>
      <c r="R69" s="256"/>
      <c r="S69" s="219"/>
      <c r="T69" s="80"/>
      <c r="U69" s="256"/>
      <c r="V69" s="219"/>
      <c r="W69" s="205"/>
      <c r="X69" s="102" t="s">
        <v>339</v>
      </c>
      <c r="Y69" s="210" t="s">
        <v>6</v>
      </c>
      <c r="Z69" s="252" t="s">
        <v>6</v>
      </c>
      <c r="AA69" s="201">
        <v>648</v>
      </c>
      <c r="AB69" s="252" t="s">
        <v>1</v>
      </c>
      <c r="AC69" s="201">
        <v>74.58</v>
      </c>
      <c r="AD69" s="252" t="s">
        <v>1</v>
      </c>
      <c r="AE69" s="201">
        <v>44.92</v>
      </c>
      <c r="AF69" s="233" t="s">
        <v>7</v>
      </c>
      <c r="AG69" s="132"/>
      <c r="AH69" s="141"/>
      <c r="AI69" s="141"/>
      <c r="AJ69" s="244"/>
      <c r="AK69" s="239"/>
      <c r="AL69" s="132"/>
      <c r="AM69" s="141"/>
      <c r="AN69" s="141"/>
      <c r="AO69" s="244"/>
      <c r="AP69" s="239"/>
      <c r="AQ69" s="235">
        <v>3.3</v>
      </c>
      <c r="AR69" s="237">
        <v>2.8</v>
      </c>
      <c r="AS69" s="237">
        <v>2.7</v>
      </c>
      <c r="AT69" s="245">
        <v>2.8</v>
      </c>
      <c r="AU69" s="240">
        <v>5</v>
      </c>
      <c r="AV69" s="306"/>
    </row>
    <row r="70" spans="1:48" s="4" customFormat="1" ht="48" customHeight="1" x14ac:dyDescent="0.2">
      <c r="A70" s="36" t="s">
        <v>192</v>
      </c>
      <c r="B70" s="32" t="s">
        <v>193</v>
      </c>
      <c r="C70" s="270" t="s">
        <v>8</v>
      </c>
      <c r="D70" s="43" t="s">
        <v>429</v>
      </c>
      <c r="E70" s="166" t="s">
        <v>239</v>
      </c>
      <c r="F70" s="173" t="s">
        <v>11</v>
      </c>
      <c r="G70" s="176" t="s">
        <v>195</v>
      </c>
      <c r="H70" s="157"/>
      <c r="I70" s="191"/>
      <c r="J70" s="80"/>
      <c r="K70" s="248"/>
      <c r="L70" s="200"/>
      <c r="M70" s="251"/>
      <c r="N70" s="200"/>
      <c r="O70" s="205"/>
      <c r="P70" s="70"/>
      <c r="Q70" s="80"/>
      <c r="R70" s="256"/>
      <c r="S70" s="219"/>
      <c r="T70" s="80"/>
      <c r="U70" s="256"/>
      <c r="V70" s="219"/>
      <c r="W70" s="205"/>
      <c r="X70" s="102" t="s">
        <v>339</v>
      </c>
      <c r="Y70" s="107" t="s">
        <v>1</v>
      </c>
      <c r="Z70" s="252" t="s">
        <v>6</v>
      </c>
      <c r="AA70" s="201">
        <v>685</v>
      </c>
      <c r="AB70" s="252" t="s">
        <v>6</v>
      </c>
      <c r="AC70" s="201">
        <v>81.47</v>
      </c>
      <c r="AD70" s="252" t="s">
        <v>1</v>
      </c>
      <c r="AE70" s="201">
        <v>42.62</v>
      </c>
      <c r="AF70" s="231" t="s">
        <v>7</v>
      </c>
      <c r="AG70" s="132"/>
      <c r="AH70" s="141"/>
      <c r="AI70" s="141"/>
      <c r="AJ70" s="244"/>
      <c r="AK70" s="239"/>
      <c r="AL70" s="132"/>
      <c r="AM70" s="141"/>
      <c r="AN70" s="141"/>
      <c r="AO70" s="244"/>
      <c r="AP70" s="239"/>
      <c r="AQ70" s="147">
        <v>3.8</v>
      </c>
      <c r="AR70" s="150">
        <v>2.5</v>
      </c>
      <c r="AS70" s="150">
        <v>2.2999999999999998</v>
      </c>
      <c r="AT70" s="246">
        <v>5</v>
      </c>
      <c r="AU70" s="241">
        <v>4.5999999999999996</v>
      </c>
      <c r="AV70" s="305"/>
    </row>
    <row r="71" spans="1:48" s="4" customFormat="1" ht="48" customHeight="1" x14ac:dyDescent="0.2">
      <c r="A71" s="36" t="s">
        <v>192</v>
      </c>
      <c r="B71" s="32" t="s">
        <v>193</v>
      </c>
      <c r="C71" s="266" t="s">
        <v>490</v>
      </c>
      <c r="D71" s="262" t="s">
        <v>443</v>
      </c>
      <c r="E71" s="169" t="s">
        <v>239</v>
      </c>
      <c r="F71" s="174" t="s">
        <v>19</v>
      </c>
      <c r="G71" s="177" t="s">
        <v>365</v>
      </c>
      <c r="H71" s="183"/>
      <c r="I71" s="191"/>
      <c r="J71" s="80"/>
      <c r="K71" s="248"/>
      <c r="L71" s="200"/>
      <c r="M71" s="251"/>
      <c r="N71" s="200"/>
      <c r="O71" s="207"/>
      <c r="P71" s="183"/>
      <c r="Q71" s="80"/>
      <c r="R71" s="256"/>
      <c r="S71" s="219"/>
      <c r="T71" s="80"/>
      <c r="U71" s="256"/>
      <c r="V71" s="219"/>
      <c r="W71" s="207"/>
      <c r="X71" s="67" t="s">
        <v>337</v>
      </c>
      <c r="Y71" s="211" t="s">
        <v>1</v>
      </c>
      <c r="Z71" s="252" t="s">
        <v>6</v>
      </c>
      <c r="AA71" s="201">
        <v>579</v>
      </c>
      <c r="AB71" s="252" t="s">
        <v>1</v>
      </c>
      <c r="AC71" s="201">
        <v>61.45</v>
      </c>
      <c r="AD71" s="252" t="s">
        <v>1</v>
      </c>
      <c r="AE71" s="201">
        <v>39.72</v>
      </c>
      <c r="AF71" s="230" t="s">
        <v>7</v>
      </c>
      <c r="AG71" s="132"/>
      <c r="AH71" s="141"/>
      <c r="AI71" s="141"/>
      <c r="AJ71" s="244"/>
      <c r="AK71" s="239"/>
      <c r="AL71" s="132"/>
      <c r="AM71" s="141"/>
      <c r="AN71" s="141"/>
      <c r="AO71" s="244"/>
      <c r="AP71" s="239"/>
      <c r="AQ71" s="236">
        <v>4.2</v>
      </c>
      <c r="AR71" s="238">
        <v>4.5</v>
      </c>
      <c r="AS71" s="238">
        <v>4</v>
      </c>
      <c r="AT71" s="247">
        <v>3.5</v>
      </c>
      <c r="AU71" s="242">
        <v>3</v>
      </c>
      <c r="AV71" s="306"/>
    </row>
    <row r="72" spans="1:48" s="4" customFormat="1" ht="48" customHeight="1" x14ac:dyDescent="0.2">
      <c r="A72" s="36" t="s">
        <v>192</v>
      </c>
      <c r="B72" s="32" t="s">
        <v>193</v>
      </c>
      <c r="C72" s="271" t="s">
        <v>8</v>
      </c>
      <c r="D72" s="262" t="s">
        <v>439</v>
      </c>
      <c r="E72" s="169" t="s">
        <v>239</v>
      </c>
      <c r="F72" s="174" t="s">
        <v>18</v>
      </c>
      <c r="G72" s="181" t="s">
        <v>195</v>
      </c>
      <c r="H72" s="183"/>
      <c r="I72" s="191"/>
      <c r="J72" s="80"/>
      <c r="K72" s="248"/>
      <c r="L72" s="200"/>
      <c r="M72" s="251"/>
      <c r="N72" s="200"/>
      <c r="O72" s="207"/>
      <c r="P72" s="183"/>
      <c r="Q72" s="80"/>
      <c r="R72" s="256"/>
      <c r="S72" s="219"/>
      <c r="T72" s="80"/>
      <c r="U72" s="256"/>
      <c r="V72" s="219"/>
      <c r="W72" s="207"/>
      <c r="X72" s="102" t="s">
        <v>339</v>
      </c>
      <c r="Y72" s="211" t="s">
        <v>1</v>
      </c>
      <c r="Z72" s="252" t="s">
        <v>6</v>
      </c>
      <c r="AA72" s="201">
        <v>673</v>
      </c>
      <c r="AB72" s="252" t="s">
        <v>6</v>
      </c>
      <c r="AC72" s="201">
        <v>96.23</v>
      </c>
      <c r="AD72" s="252" t="s">
        <v>1</v>
      </c>
      <c r="AE72" s="201">
        <v>45.31</v>
      </c>
      <c r="AF72" s="230" t="s">
        <v>7</v>
      </c>
      <c r="AG72" s="132"/>
      <c r="AH72" s="141"/>
      <c r="AI72" s="141"/>
      <c r="AJ72" s="244"/>
      <c r="AK72" s="239"/>
      <c r="AL72" s="132"/>
      <c r="AM72" s="141"/>
      <c r="AN72" s="141"/>
      <c r="AO72" s="244"/>
      <c r="AP72" s="239"/>
      <c r="AQ72" s="236">
        <v>4</v>
      </c>
      <c r="AR72" s="238">
        <v>3.8</v>
      </c>
      <c r="AS72" s="238">
        <v>3.7</v>
      </c>
      <c r="AT72" s="247">
        <v>4.8</v>
      </c>
      <c r="AU72" s="242">
        <v>4.2</v>
      </c>
      <c r="AV72" s="306"/>
    </row>
    <row r="73" spans="1:48" s="4" customFormat="1" ht="48" customHeight="1" x14ac:dyDescent="0.2">
      <c r="A73" s="36" t="s">
        <v>192</v>
      </c>
      <c r="B73" s="32" t="s">
        <v>193</v>
      </c>
      <c r="C73" s="267" t="s">
        <v>484</v>
      </c>
      <c r="D73" s="260" t="s">
        <v>433</v>
      </c>
      <c r="E73" s="165" t="s">
        <v>393</v>
      </c>
      <c r="F73" s="172" t="s">
        <v>9</v>
      </c>
      <c r="G73" s="177" t="s">
        <v>365</v>
      </c>
      <c r="H73" s="185"/>
      <c r="I73" s="191"/>
      <c r="J73" s="80"/>
      <c r="K73" s="248"/>
      <c r="L73" s="200"/>
      <c r="M73" s="251"/>
      <c r="N73" s="200"/>
      <c r="O73" s="206"/>
      <c r="P73" s="185"/>
      <c r="Q73" s="80"/>
      <c r="R73" s="256"/>
      <c r="S73" s="219"/>
      <c r="T73" s="80"/>
      <c r="U73" s="256"/>
      <c r="V73" s="219"/>
      <c r="W73" s="206"/>
      <c r="X73" s="224" t="s">
        <v>498</v>
      </c>
      <c r="Y73" s="210" t="s">
        <v>1</v>
      </c>
      <c r="Z73" s="252" t="s">
        <v>6</v>
      </c>
      <c r="AA73" s="201">
        <v>611</v>
      </c>
      <c r="AB73" s="252" t="s">
        <v>1</v>
      </c>
      <c r="AC73" s="201">
        <v>54.96</v>
      </c>
      <c r="AD73" s="252" t="s">
        <v>1</v>
      </c>
      <c r="AE73" s="201">
        <v>39.869999999999997</v>
      </c>
      <c r="AF73" s="232" t="s">
        <v>10</v>
      </c>
      <c r="AG73" s="132"/>
      <c r="AH73" s="141"/>
      <c r="AI73" s="141"/>
      <c r="AJ73" s="244"/>
      <c r="AK73" s="239"/>
      <c r="AL73" s="132"/>
      <c r="AM73" s="141"/>
      <c r="AN73" s="141"/>
      <c r="AO73" s="244"/>
      <c r="AP73" s="239"/>
      <c r="AQ73" s="235">
        <v>3.2</v>
      </c>
      <c r="AR73" s="237">
        <v>2.8</v>
      </c>
      <c r="AS73" s="237">
        <v>3.5</v>
      </c>
      <c r="AT73" s="245">
        <v>4</v>
      </c>
      <c r="AU73" s="240">
        <v>3</v>
      </c>
      <c r="AV73" s="306" t="s">
        <v>216</v>
      </c>
    </row>
    <row r="74" spans="1:48" s="4" customFormat="1" ht="48" customHeight="1" x14ac:dyDescent="0.2">
      <c r="A74" s="36" t="s">
        <v>192</v>
      </c>
      <c r="B74" s="32" t="s">
        <v>193</v>
      </c>
      <c r="C74" s="267" t="s">
        <v>486</v>
      </c>
      <c r="D74" s="262" t="s">
        <v>435</v>
      </c>
      <c r="E74" s="169" t="s">
        <v>396</v>
      </c>
      <c r="F74" s="174" t="s">
        <v>4</v>
      </c>
      <c r="G74" s="177" t="s">
        <v>365</v>
      </c>
      <c r="H74" s="185"/>
      <c r="I74" s="191"/>
      <c r="J74" s="80"/>
      <c r="K74" s="248"/>
      <c r="L74" s="200"/>
      <c r="M74" s="251"/>
      <c r="N74" s="200"/>
      <c r="O74" s="206"/>
      <c r="P74" s="185"/>
      <c r="Q74" s="80"/>
      <c r="R74" s="256"/>
      <c r="S74" s="219"/>
      <c r="T74" s="80"/>
      <c r="U74" s="256"/>
      <c r="V74" s="219"/>
      <c r="W74" s="206"/>
      <c r="X74" s="224" t="s">
        <v>217</v>
      </c>
      <c r="Y74" s="211" t="s">
        <v>1</v>
      </c>
      <c r="Z74" s="252" t="s">
        <v>1</v>
      </c>
      <c r="AA74" s="201">
        <v>535</v>
      </c>
      <c r="AB74" s="252" t="s">
        <v>1</v>
      </c>
      <c r="AC74" s="201">
        <v>64.819999999999993</v>
      </c>
      <c r="AD74" s="252" t="s">
        <v>1</v>
      </c>
      <c r="AE74" s="201">
        <v>39.69</v>
      </c>
      <c r="AF74" s="232" t="s">
        <v>10</v>
      </c>
      <c r="AG74" s="132"/>
      <c r="AH74" s="141"/>
      <c r="AI74" s="141"/>
      <c r="AJ74" s="244"/>
      <c r="AK74" s="239"/>
      <c r="AL74" s="132"/>
      <c r="AM74" s="141"/>
      <c r="AN74" s="141"/>
      <c r="AO74" s="244"/>
      <c r="AP74" s="239"/>
      <c r="AQ74" s="236">
        <v>3.2</v>
      </c>
      <c r="AR74" s="238">
        <v>2.8</v>
      </c>
      <c r="AS74" s="238">
        <v>3.5</v>
      </c>
      <c r="AT74" s="247">
        <v>4</v>
      </c>
      <c r="AU74" s="242">
        <v>1</v>
      </c>
      <c r="AV74" s="306" t="s">
        <v>216</v>
      </c>
    </row>
    <row r="75" spans="1:48" s="4" customFormat="1" ht="48" customHeight="1" x14ac:dyDescent="0.2">
      <c r="A75" s="36" t="s">
        <v>192</v>
      </c>
      <c r="B75" s="32" t="s">
        <v>193</v>
      </c>
      <c r="C75" s="266" t="s">
        <v>487</v>
      </c>
      <c r="D75" s="262" t="s">
        <v>440</v>
      </c>
      <c r="E75" s="169" t="s">
        <v>396</v>
      </c>
      <c r="F75" s="174" t="s">
        <v>18</v>
      </c>
      <c r="G75" s="177" t="s">
        <v>365</v>
      </c>
      <c r="H75" s="187"/>
      <c r="I75" s="199"/>
      <c r="J75" s="80"/>
      <c r="K75" s="248"/>
      <c r="L75" s="200"/>
      <c r="M75" s="251"/>
      <c r="N75" s="200"/>
      <c r="O75" s="207"/>
      <c r="P75" s="276"/>
      <c r="Q75" s="74"/>
      <c r="R75" s="256"/>
      <c r="S75" s="219"/>
      <c r="T75" s="80"/>
      <c r="U75" s="256"/>
      <c r="V75" s="219"/>
      <c r="W75" s="207"/>
      <c r="X75" s="67" t="s">
        <v>340</v>
      </c>
      <c r="Y75" s="227" t="s">
        <v>212</v>
      </c>
      <c r="Z75" s="252" t="s">
        <v>6</v>
      </c>
      <c r="AA75" s="201">
        <v>648</v>
      </c>
      <c r="AB75" s="252" t="s">
        <v>1</v>
      </c>
      <c r="AC75" s="201">
        <v>59.77</v>
      </c>
      <c r="AD75" s="252" t="s">
        <v>1</v>
      </c>
      <c r="AE75" s="201">
        <v>42.67</v>
      </c>
      <c r="AF75" s="230" t="s">
        <v>7</v>
      </c>
      <c r="AG75" s="132"/>
      <c r="AH75" s="141"/>
      <c r="AI75" s="141"/>
      <c r="AJ75" s="244"/>
      <c r="AK75" s="239"/>
      <c r="AL75" s="132"/>
      <c r="AM75" s="141"/>
      <c r="AN75" s="141"/>
      <c r="AO75" s="244"/>
      <c r="AP75" s="239"/>
      <c r="AQ75" s="236">
        <v>3.7</v>
      </c>
      <c r="AR75" s="238">
        <v>2.7</v>
      </c>
      <c r="AS75" s="238">
        <v>2.7</v>
      </c>
      <c r="AT75" s="247">
        <v>3.5</v>
      </c>
      <c r="AU75" s="242">
        <v>3</v>
      </c>
      <c r="AV75" s="306" t="s">
        <v>213</v>
      </c>
    </row>
    <row r="76" spans="1:48" s="4" customFormat="1" ht="48" customHeight="1" x14ac:dyDescent="0.2">
      <c r="A76" s="36" t="s">
        <v>192</v>
      </c>
      <c r="B76" s="32" t="s">
        <v>193</v>
      </c>
      <c r="C76" s="265" t="s">
        <v>31</v>
      </c>
      <c r="D76" s="43" t="s">
        <v>427</v>
      </c>
      <c r="E76" s="166" t="s">
        <v>393</v>
      </c>
      <c r="F76" s="173" t="s">
        <v>22</v>
      </c>
      <c r="G76" s="176" t="s">
        <v>335</v>
      </c>
      <c r="H76" s="184"/>
      <c r="I76" s="191"/>
      <c r="J76" s="80"/>
      <c r="K76" s="250"/>
      <c r="L76" s="202"/>
      <c r="M76" s="253"/>
      <c r="N76" s="202"/>
      <c r="O76" s="158"/>
      <c r="P76" s="184"/>
      <c r="Q76" s="80"/>
      <c r="R76" s="256"/>
      <c r="S76" s="219"/>
      <c r="T76" s="80"/>
      <c r="U76" s="257"/>
      <c r="V76" s="221"/>
      <c r="W76" s="158"/>
      <c r="X76" s="223" t="s">
        <v>219</v>
      </c>
      <c r="Y76" s="107" t="s">
        <v>1</v>
      </c>
      <c r="Z76" s="258" t="s">
        <v>6</v>
      </c>
      <c r="AA76" s="228">
        <v>555</v>
      </c>
      <c r="AB76" s="258" t="s">
        <v>1</v>
      </c>
      <c r="AC76" s="228">
        <v>67.650000000000006</v>
      </c>
      <c r="AD76" s="258" t="s">
        <v>1</v>
      </c>
      <c r="AE76" s="228">
        <v>42.27</v>
      </c>
      <c r="AF76" s="159" t="s">
        <v>221</v>
      </c>
      <c r="AG76" s="132"/>
      <c r="AH76" s="141"/>
      <c r="AI76" s="141"/>
      <c r="AJ76" s="244"/>
      <c r="AK76" s="239"/>
      <c r="AL76" s="132"/>
      <c r="AM76" s="141"/>
      <c r="AN76" s="141"/>
      <c r="AO76" s="244"/>
      <c r="AP76" s="239"/>
      <c r="AQ76" s="147">
        <v>2.8</v>
      </c>
      <c r="AR76" s="150">
        <v>2.7</v>
      </c>
      <c r="AS76" s="150">
        <v>2</v>
      </c>
      <c r="AT76" s="246">
        <v>4</v>
      </c>
      <c r="AU76" s="241">
        <v>1</v>
      </c>
      <c r="AV76" s="308" t="s">
        <v>220</v>
      </c>
    </row>
    <row r="77" spans="1:48" s="4" customFormat="1" ht="48" customHeight="1" x14ac:dyDescent="0.2">
      <c r="A77" s="36" t="s">
        <v>192</v>
      </c>
      <c r="B77" s="32" t="s">
        <v>193</v>
      </c>
      <c r="C77" s="266" t="s">
        <v>8</v>
      </c>
      <c r="D77" s="262" t="s">
        <v>447</v>
      </c>
      <c r="E77" s="169" t="s">
        <v>378</v>
      </c>
      <c r="F77" s="174" t="s">
        <v>5</v>
      </c>
      <c r="G77" s="181" t="s">
        <v>195</v>
      </c>
      <c r="H77" s="183"/>
      <c r="I77" s="199"/>
      <c r="J77" s="80"/>
      <c r="K77" s="248"/>
      <c r="L77" s="200"/>
      <c r="M77" s="251"/>
      <c r="N77" s="208"/>
      <c r="O77" s="207"/>
      <c r="P77" s="183"/>
      <c r="Q77" s="74"/>
      <c r="R77" s="256"/>
      <c r="S77" s="219"/>
      <c r="T77" s="80"/>
      <c r="U77" s="256"/>
      <c r="V77" s="222"/>
      <c r="W77" s="207"/>
      <c r="X77" s="102" t="s">
        <v>339</v>
      </c>
      <c r="Y77" s="227" t="s">
        <v>1</v>
      </c>
      <c r="Z77" s="252" t="s">
        <v>6</v>
      </c>
      <c r="AA77" s="201">
        <v>675</v>
      </c>
      <c r="AB77" s="252" t="s">
        <v>1</v>
      </c>
      <c r="AC77" s="201">
        <v>71.91</v>
      </c>
      <c r="AD77" s="252" t="s">
        <v>1</v>
      </c>
      <c r="AE77" s="209">
        <v>41.7</v>
      </c>
      <c r="AF77" s="230" t="s">
        <v>7</v>
      </c>
      <c r="AG77" s="132"/>
      <c r="AH77" s="141"/>
      <c r="AI77" s="141"/>
      <c r="AJ77" s="244"/>
      <c r="AK77" s="239"/>
      <c r="AL77" s="132"/>
      <c r="AM77" s="141"/>
      <c r="AN77" s="141"/>
      <c r="AO77" s="244"/>
      <c r="AP77" s="239"/>
      <c r="AQ77" s="236">
        <v>3.3</v>
      </c>
      <c r="AR77" s="238">
        <v>3.2</v>
      </c>
      <c r="AS77" s="238">
        <v>3.3</v>
      </c>
      <c r="AT77" s="247">
        <v>4.8</v>
      </c>
      <c r="AU77" s="242">
        <v>3.6</v>
      </c>
      <c r="AV77" s="306"/>
    </row>
    <row r="78" spans="1:48" s="4" customFormat="1" ht="48" customHeight="1" x14ac:dyDescent="0.2">
      <c r="A78" s="36" t="s">
        <v>192</v>
      </c>
      <c r="B78" s="32" t="s">
        <v>193</v>
      </c>
      <c r="C78" s="266" t="s">
        <v>8</v>
      </c>
      <c r="D78" s="262" t="s">
        <v>444</v>
      </c>
      <c r="E78" s="169" t="s">
        <v>367</v>
      </c>
      <c r="F78" s="174" t="s">
        <v>19</v>
      </c>
      <c r="G78" s="181" t="s">
        <v>195</v>
      </c>
      <c r="H78" s="183"/>
      <c r="I78" s="199"/>
      <c r="J78" s="80"/>
      <c r="K78" s="248"/>
      <c r="L78" s="200"/>
      <c r="M78" s="251"/>
      <c r="N78" s="200"/>
      <c r="O78" s="207"/>
      <c r="P78" s="275"/>
      <c r="Q78" s="74"/>
      <c r="R78" s="256"/>
      <c r="S78" s="219"/>
      <c r="T78" s="80"/>
      <c r="U78" s="256"/>
      <c r="V78" s="219"/>
      <c r="W78" s="207"/>
      <c r="X78" s="67" t="s">
        <v>337</v>
      </c>
      <c r="Y78" s="227" t="s">
        <v>209</v>
      </c>
      <c r="Z78" s="252" t="s">
        <v>6</v>
      </c>
      <c r="AA78" s="201">
        <v>607</v>
      </c>
      <c r="AB78" s="252" t="s">
        <v>1</v>
      </c>
      <c r="AC78" s="201">
        <v>72.09</v>
      </c>
      <c r="AD78" s="252" t="s">
        <v>1</v>
      </c>
      <c r="AE78" s="201">
        <v>50.03</v>
      </c>
      <c r="AF78" s="230" t="s">
        <v>7</v>
      </c>
      <c r="AG78" s="132"/>
      <c r="AH78" s="141"/>
      <c r="AI78" s="141"/>
      <c r="AJ78" s="244"/>
      <c r="AK78" s="239"/>
      <c r="AL78" s="132"/>
      <c r="AM78" s="141"/>
      <c r="AN78" s="141"/>
      <c r="AO78" s="244"/>
      <c r="AP78" s="239"/>
      <c r="AQ78" s="236">
        <v>4.3</v>
      </c>
      <c r="AR78" s="238">
        <v>3</v>
      </c>
      <c r="AS78" s="238">
        <v>3.7</v>
      </c>
      <c r="AT78" s="247">
        <v>5</v>
      </c>
      <c r="AU78" s="242">
        <v>4.5999999999999996</v>
      </c>
      <c r="AV78" s="306" t="s">
        <v>208</v>
      </c>
    </row>
    <row r="79" spans="1:48" s="4" customFormat="1" ht="48" customHeight="1" thickBot="1" x14ac:dyDescent="0.25">
      <c r="A79" s="311" t="s">
        <v>192</v>
      </c>
      <c r="B79" s="312" t="s">
        <v>193</v>
      </c>
      <c r="C79" s="313" t="s">
        <v>8</v>
      </c>
      <c r="D79" s="314" t="s">
        <v>438</v>
      </c>
      <c r="E79" s="315" t="s">
        <v>367</v>
      </c>
      <c r="F79" s="316" t="s">
        <v>4</v>
      </c>
      <c r="G79" s="317" t="s">
        <v>195</v>
      </c>
      <c r="H79" s="318"/>
      <c r="I79" s="319"/>
      <c r="J79" s="320"/>
      <c r="K79" s="321"/>
      <c r="L79" s="322"/>
      <c r="M79" s="323"/>
      <c r="N79" s="322"/>
      <c r="O79" s="324"/>
      <c r="P79" s="318"/>
      <c r="Q79" s="320"/>
      <c r="R79" s="325"/>
      <c r="S79" s="326"/>
      <c r="T79" s="320"/>
      <c r="U79" s="325"/>
      <c r="V79" s="326"/>
      <c r="W79" s="324"/>
      <c r="X79" s="327" t="s">
        <v>339</v>
      </c>
      <c r="Y79" s="328" t="s">
        <v>1</v>
      </c>
      <c r="Z79" s="329" t="s">
        <v>6</v>
      </c>
      <c r="AA79" s="330">
        <v>602</v>
      </c>
      <c r="AB79" s="329" t="s">
        <v>1</v>
      </c>
      <c r="AC79" s="330">
        <v>68.010000000000005</v>
      </c>
      <c r="AD79" s="329" t="s">
        <v>6</v>
      </c>
      <c r="AE79" s="330">
        <v>60.28</v>
      </c>
      <c r="AF79" s="331" t="s">
        <v>7</v>
      </c>
      <c r="AG79" s="332"/>
      <c r="AH79" s="333"/>
      <c r="AI79" s="333"/>
      <c r="AJ79" s="334"/>
      <c r="AK79" s="335"/>
      <c r="AL79" s="332"/>
      <c r="AM79" s="333"/>
      <c r="AN79" s="333"/>
      <c r="AO79" s="334"/>
      <c r="AP79" s="335"/>
      <c r="AQ79" s="336">
        <v>5</v>
      </c>
      <c r="AR79" s="337">
        <v>3.8</v>
      </c>
      <c r="AS79" s="337">
        <v>3.7</v>
      </c>
      <c r="AT79" s="338">
        <v>5</v>
      </c>
      <c r="AU79" s="339">
        <v>4.5999999999999996</v>
      </c>
      <c r="AV79" s="340" t="s">
        <v>361</v>
      </c>
    </row>
    <row r="80" spans="1:48" ht="13.2" hidden="1" customHeight="1" x14ac:dyDescent="0.2">
      <c r="F80"/>
      <c r="I80"/>
      <c r="J80"/>
      <c r="K80"/>
      <c r="L80"/>
      <c r="M80"/>
      <c r="N80"/>
      <c r="Q80"/>
      <c r="R80"/>
      <c r="S80"/>
      <c r="T80"/>
      <c r="U80"/>
      <c r="V80"/>
      <c r="Y80"/>
      <c r="Z80"/>
      <c r="AA80"/>
      <c r="AB80"/>
      <c r="AC80"/>
      <c r="AD80"/>
      <c r="AE80"/>
      <c r="AG80"/>
      <c r="AH80"/>
      <c r="AI80"/>
      <c r="AJ80"/>
      <c r="AK80"/>
      <c r="AL80"/>
      <c r="AM80"/>
      <c r="AN80"/>
      <c r="AO80"/>
      <c r="AP80"/>
      <c r="AQ80"/>
      <c r="AR80"/>
      <c r="AS80"/>
      <c r="AT80"/>
      <c r="AU80"/>
    </row>
    <row r="81" spans="6:47" ht="13.2" hidden="1" customHeight="1" x14ac:dyDescent="0.2">
      <c r="F81"/>
      <c r="I81"/>
      <c r="J81"/>
      <c r="K81"/>
      <c r="L81"/>
      <c r="M81"/>
      <c r="N81"/>
      <c r="Q81"/>
      <c r="R81"/>
      <c r="S81"/>
      <c r="T81"/>
      <c r="U81"/>
      <c r="V81"/>
      <c r="Y81"/>
      <c r="Z81"/>
      <c r="AA81"/>
      <c r="AB81"/>
      <c r="AC81"/>
      <c r="AD81"/>
      <c r="AE81"/>
      <c r="AG81"/>
      <c r="AH81"/>
      <c r="AI81"/>
      <c r="AJ81"/>
      <c r="AK81"/>
      <c r="AL81"/>
      <c r="AM81"/>
      <c r="AN81"/>
      <c r="AO81"/>
      <c r="AP81"/>
      <c r="AQ81"/>
      <c r="AR81"/>
      <c r="AS81"/>
      <c r="AT81"/>
      <c r="AU81"/>
    </row>
    <row r="82" spans="6:47" ht="13.2" hidden="1" customHeight="1" x14ac:dyDescent="0.2">
      <c r="F82"/>
      <c r="I82"/>
      <c r="J82"/>
      <c r="K82"/>
      <c r="L82"/>
      <c r="M82"/>
      <c r="N82"/>
      <c r="Q82"/>
      <c r="R82"/>
      <c r="S82"/>
      <c r="T82"/>
      <c r="U82"/>
      <c r="V82"/>
      <c r="Y82"/>
      <c r="Z82"/>
      <c r="AA82"/>
      <c r="AB82"/>
      <c r="AC82"/>
      <c r="AD82"/>
      <c r="AE82"/>
      <c r="AG82"/>
      <c r="AH82"/>
      <c r="AI82"/>
      <c r="AJ82"/>
      <c r="AK82"/>
      <c r="AL82"/>
      <c r="AM82"/>
      <c r="AN82"/>
      <c r="AO82"/>
      <c r="AP82"/>
      <c r="AQ82"/>
      <c r="AR82"/>
      <c r="AS82"/>
      <c r="AT82"/>
      <c r="AU82"/>
    </row>
    <row r="83" spans="6:47" ht="13.2" hidden="1" customHeight="1" x14ac:dyDescent="0.2">
      <c r="F83"/>
      <c r="I83"/>
      <c r="J83"/>
      <c r="K83"/>
      <c r="L83"/>
      <c r="M83"/>
      <c r="N83"/>
      <c r="Q83"/>
      <c r="R83"/>
      <c r="S83"/>
      <c r="T83"/>
      <c r="U83"/>
      <c r="V83"/>
      <c r="Y83"/>
      <c r="Z83"/>
      <c r="AA83"/>
      <c r="AB83"/>
      <c r="AC83"/>
      <c r="AD83"/>
      <c r="AE83"/>
      <c r="AG83"/>
      <c r="AH83"/>
      <c r="AI83"/>
      <c r="AJ83"/>
      <c r="AK83"/>
      <c r="AL83"/>
      <c r="AM83"/>
      <c r="AN83"/>
      <c r="AO83"/>
      <c r="AP83"/>
      <c r="AQ83"/>
      <c r="AR83"/>
      <c r="AS83"/>
      <c r="AT83"/>
      <c r="AU83"/>
    </row>
    <row r="84" spans="6:47" ht="13.2" hidden="1" customHeight="1" x14ac:dyDescent="0.2">
      <c r="F84"/>
      <c r="I84"/>
      <c r="J84"/>
      <c r="K84"/>
      <c r="L84"/>
      <c r="M84"/>
      <c r="N84"/>
      <c r="Q84"/>
      <c r="R84"/>
      <c r="S84"/>
      <c r="T84"/>
      <c r="U84"/>
      <c r="V84"/>
      <c r="Y84"/>
      <c r="Z84"/>
      <c r="AA84"/>
      <c r="AB84"/>
      <c r="AC84"/>
      <c r="AD84"/>
      <c r="AE84"/>
      <c r="AG84"/>
      <c r="AH84"/>
      <c r="AI84"/>
      <c r="AJ84"/>
      <c r="AK84"/>
      <c r="AL84"/>
      <c r="AM84"/>
      <c r="AN84"/>
      <c r="AO84"/>
      <c r="AP84"/>
      <c r="AQ84"/>
      <c r="AR84"/>
      <c r="AS84"/>
      <c r="AT84"/>
      <c r="AU84"/>
    </row>
    <row r="85" spans="6:47" ht="13.2" hidden="1" customHeight="1" x14ac:dyDescent="0.2">
      <c r="F85"/>
      <c r="I85"/>
      <c r="J85"/>
      <c r="K85"/>
      <c r="L85"/>
      <c r="M85"/>
      <c r="N85"/>
      <c r="Q85"/>
      <c r="R85"/>
      <c r="S85"/>
      <c r="T85"/>
      <c r="U85"/>
      <c r="V85"/>
      <c r="Y85"/>
      <c r="Z85"/>
      <c r="AA85"/>
      <c r="AB85"/>
      <c r="AC85"/>
      <c r="AD85"/>
      <c r="AE85"/>
      <c r="AG85"/>
      <c r="AH85"/>
      <c r="AI85"/>
      <c r="AJ85"/>
      <c r="AK85"/>
      <c r="AL85"/>
      <c r="AM85"/>
      <c r="AN85"/>
      <c r="AO85"/>
      <c r="AP85"/>
      <c r="AQ85"/>
      <c r="AR85"/>
      <c r="AS85"/>
      <c r="AT85"/>
      <c r="AU85"/>
    </row>
    <row r="86" spans="6:47" ht="13.2" hidden="1" customHeight="1" x14ac:dyDescent="0.2">
      <c r="F86"/>
      <c r="I86"/>
      <c r="J86"/>
      <c r="K86"/>
      <c r="L86"/>
      <c r="M86"/>
      <c r="N86"/>
      <c r="Q86"/>
      <c r="R86"/>
      <c r="S86"/>
      <c r="T86"/>
      <c r="U86"/>
      <c r="V86"/>
      <c r="Y86"/>
      <c r="Z86"/>
      <c r="AA86"/>
      <c r="AB86"/>
      <c r="AC86"/>
      <c r="AD86"/>
      <c r="AE86"/>
      <c r="AG86"/>
      <c r="AH86"/>
      <c r="AI86"/>
      <c r="AJ86"/>
      <c r="AK86"/>
      <c r="AL86"/>
      <c r="AM86"/>
      <c r="AN86"/>
      <c r="AO86"/>
      <c r="AP86"/>
      <c r="AQ86"/>
      <c r="AR86"/>
      <c r="AS86"/>
      <c r="AT86"/>
      <c r="AU86"/>
    </row>
    <row r="87" spans="6:47" ht="13.2" hidden="1" customHeight="1" x14ac:dyDescent="0.2">
      <c r="F87"/>
      <c r="I87"/>
      <c r="J87"/>
      <c r="K87"/>
      <c r="L87"/>
      <c r="M87"/>
      <c r="N87"/>
      <c r="Q87"/>
      <c r="R87"/>
      <c r="S87"/>
      <c r="T87"/>
      <c r="U87"/>
      <c r="V87"/>
      <c r="Y87"/>
      <c r="Z87"/>
      <c r="AA87"/>
      <c r="AB87"/>
      <c r="AC87"/>
      <c r="AD87"/>
      <c r="AE87"/>
      <c r="AG87"/>
      <c r="AH87"/>
      <c r="AI87"/>
      <c r="AJ87"/>
      <c r="AK87"/>
      <c r="AL87"/>
      <c r="AM87"/>
      <c r="AN87"/>
      <c r="AO87"/>
      <c r="AP87"/>
      <c r="AQ87"/>
      <c r="AR87"/>
      <c r="AS87"/>
      <c r="AT87"/>
      <c r="AU87"/>
    </row>
    <row r="88" spans="6:47" ht="13.2" hidden="1" customHeight="1" x14ac:dyDescent="0.2">
      <c r="F88"/>
      <c r="I88"/>
      <c r="J88"/>
      <c r="K88"/>
      <c r="L88"/>
      <c r="M88"/>
      <c r="N88"/>
      <c r="Q88"/>
      <c r="R88"/>
      <c r="S88"/>
      <c r="T88"/>
      <c r="U88"/>
      <c r="V88"/>
      <c r="Y88"/>
      <c r="Z88"/>
      <c r="AA88"/>
      <c r="AB88"/>
      <c r="AC88"/>
      <c r="AD88"/>
      <c r="AE88"/>
      <c r="AG88"/>
      <c r="AH88"/>
      <c r="AI88"/>
      <c r="AJ88"/>
      <c r="AK88"/>
      <c r="AL88"/>
      <c r="AM88"/>
      <c r="AN88"/>
      <c r="AO88"/>
      <c r="AP88"/>
      <c r="AQ88"/>
      <c r="AR88"/>
      <c r="AS88"/>
      <c r="AT88"/>
      <c r="AU88"/>
    </row>
    <row r="89" spans="6:47" ht="13.2" hidden="1" customHeight="1" x14ac:dyDescent="0.2">
      <c r="F89"/>
      <c r="I89"/>
      <c r="J89"/>
      <c r="K89"/>
      <c r="L89"/>
      <c r="M89"/>
      <c r="N89"/>
      <c r="Q89"/>
      <c r="R89"/>
      <c r="S89"/>
      <c r="T89"/>
      <c r="U89"/>
      <c r="V89"/>
      <c r="Y89"/>
      <c r="Z89"/>
      <c r="AA89"/>
      <c r="AB89"/>
      <c r="AC89"/>
      <c r="AD89"/>
      <c r="AE89"/>
      <c r="AG89"/>
      <c r="AH89"/>
      <c r="AI89"/>
      <c r="AJ89"/>
      <c r="AK89"/>
      <c r="AL89"/>
      <c r="AM89"/>
      <c r="AN89"/>
      <c r="AO89"/>
      <c r="AP89"/>
      <c r="AQ89"/>
      <c r="AR89"/>
      <c r="AS89"/>
      <c r="AT89"/>
      <c r="AU89"/>
    </row>
    <row r="90" spans="6:47" ht="13.2" hidden="1" customHeight="1" x14ac:dyDescent="0.2">
      <c r="F90"/>
      <c r="I90"/>
      <c r="J90"/>
      <c r="K90"/>
      <c r="L90"/>
      <c r="M90"/>
      <c r="N90"/>
      <c r="Q90"/>
      <c r="R90"/>
      <c r="S90"/>
      <c r="T90"/>
      <c r="U90"/>
      <c r="V90"/>
      <c r="Y90"/>
      <c r="Z90"/>
      <c r="AA90"/>
      <c r="AB90"/>
      <c r="AC90"/>
      <c r="AD90"/>
      <c r="AE90"/>
      <c r="AG90"/>
      <c r="AH90"/>
      <c r="AI90"/>
      <c r="AJ90"/>
      <c r="AK90"/>
      <c r="AL90"/>
      <c r="AM90"/>
      <c r="AN90"/>
      <c r="AO90"/>
      <c r="AP90"/>
      <c r="AQ90"/>
      <c r="AR90"/>
      <c r="AS90"/>
      <c r="AT90"/>
      <c r="AU90"/>
    </row>
    <row r="91" spans="6:47" ht="13.2" hidden="1" customHeight="1" x14ac:dyDescent="0.2">
      <c r="F91"/>
      <c r="I91"/>
      <c r="J91"/>
      <c r="K91"/>
      <c r="L91"/>
      <c r="M91"/>
      <c r="N91"/>
      <c r="Q91"/>
      <c r="R91"/>
      <c r="S91"/>
      <c r="T91"/>
      <c r="U91"/>
      <c r="V91"/>
      <c r="Y91"/>
      <c r="Z91"/>
      <c r="AA91"/>
      <c r="AB91"/>
      <c r="AC91"/>
      <c r="AD91"/>
      <c r="AE91"/>
      <c r="AG91"/>
      <c r="AH91"/>
      <c r="AI91"/>
      <c r="AJ91"/>
      <c r="AK91"/>
      <c r="AL91"/>
      <c r="AM91"/>
      <c r="AN91"/>
      <c r="AO91"/>
      <c r="AP91"/>
      <c r="AQ91"/>
      <c r="AR91"/>
      <c r="AS91"/>
      <c r="AT91"/>
      <c r="AU91"/>
    </row>
    <row r="92" spans="6:47" ht="13.2" hidden="1" customHeight="1" x14ac:dyDescent="0.2">
      <c r="F92"/>
      <c r="I92"/>
      <c r="J92"/>
      <c r="K92"/>
      <c r="L92"/>
      <c r="M92"/>
      <c r="N92"/>
      <c r="Q92"/>
      <c r="R92"/>
      <c r="S92"/>
      <c r="T92"/>
      <c r="U92"/>
      <c r="V92"/>
      <c r="Y92"/>
      <c r="Z92"/>
      <c r="AA92"/>
      <c r="AB92"/>
      <c r="AC92"/>
      <c r="AD92"/>
      <c r="AE92"/>
      <c r="AG92"/>
      <c r="AH92"/>
      <c r="AI92"/>
      <c r="AJ92"/>
      <c r="AK92"/>
      <c r="AL92"/>
      <c r="AM92"/>
      <c r="AN92"/>
      <c r="AO92"/>
      <c r="AP92"/>
      <c r="AQ92"/>
      <c r="AR92"/>
      <c r="AS92"/>
      <c r="AT92"/>
      <c r="AU92"/>
    </row>
    <row r="93" spans="6:47" ht="13.2" hidden="1" customHeight="1" x14ac:dyDescent="0.2">
      <c r="F93"/>
      <c r="I93"/>
      <c r="J93"/>
      <c r="K93"/>
      <c r="L93"/>
      <c r="M93"/>
      <c r="N93"/>
      <c r="Q93"/>
      <c r="R93"/>
      <c r="S93"/>
      <c r="T93"/>
      <c r="U93"/>
      <c r="V93"/>
      <c r="Y93"/>
      <c r="Z93"/>
      <c r="AA93"/>
      <c r="AB93"/>
      <c r="AC93"/>
      <c r="AD93"/>
      <c r="AE93"/>
      <c r="AG93"/>
      <c r="AH93"/>
      <c r="AI93"/>
      <c r="AJ93"/>
      <c r="AK93"/>
      <c r="AL93"/>
      <c r="AM93"/>
      <c r="AN93"/>
      <c r="AO93"/>
      <c r="AP93"/>
      <c r="AQ93"/>
      <c r="AR93"/>
      <c r="AS93"/>
      <c r="AT93"/>
      <c r="AU93"/>
    </row>
    <row r="94" spans="6:47" ht="13.2" hidden="1" customHeight="1" x14ac:dyDescent="0.2">
      <c r="F94"/>
      <c r="I94"/>
      <c r="J94"/>
      <c r="K94"/>
      <c r="L94"/>
      <c r="M94"/>
      <c r="N94"/>
      <c r="Q94"/>
      <c r="R94"/>
      <c r="S94"/>
      <c r="T94"/>
      <c r="U94"/>
      <c r="V94"/>
      <c r="Y94"/>
      <c r="Z94"/>
      <c r="AA94"/>
      <c r="AB94"/>
      <c r="AC94"/>
      <c r="AD94"/>
      <c r="AE94"/>
      <c r="AG94"/>
      <c r="AH94"/>
      <c r="AI94"/>
      <c r="AJ94"/>
      <c r="AK94"/>
      <c r="AL94"/>
      <c r="AM94"/>
      <c r="AN94"/>
      <c r="AO94"/>
      <c r="AP94"/>
      <c r="AQ94"/>
      <c r="AR94"/>
      <c r="AS94"/>
      <c r="AT94"/>
      <c r="AU94"/>
    </row>
    <row r="95" spans="6:47" ht="13.2" hidden="1" customHeight="1" x14ac:dyDescent="0.2">
      <c r="F95"/>
      <c r="I95"/>
      <c r="J95"/>
      <c r="K95"/>
      <c r="L95"/>
      <c r="M95"/>
      <c r="N95"/>
      <c r="Q95"/>
      <c r="R95"/>
      <c r="S95"/>
      <c r="T95"/>
      <c r="U95"/>
      <c r="V95"/>
      <c r="Y95"/>
      <c r="Z95"/>
      <c r="AA95"/>
      <c r="AB95"/>
      <c r="AC95"/>
      <c r="AD95"/>
      <c r="AE95"/>
      <c r="AG95"/>
      <c r="AH95"/>
      <c r="AI95"/>
      <c r="AJ95"/>
      <c r="AK95"/>
      <c r="AL95"/>
      <c r="AM95"/>
      <c r="AN95"/>
      <c r="AO95"/>
      <c r="AP95"/>
      <c r="AQ95"/>
      <c r="AR95"/>
      <c r="AS95"/>
      <c r="AT95"/>
      <c r="AU95"/>
    </row>
    <row r="96" spans="6:47" ht="13.2" hidden="1" customHeight="1" x14ac:dyDescent="0.2">
      <c r="F96"/>
      <c r="I96"/>
      <c r="J96"/>
      <c r="K96"/>
      <c r="L96"/>
      <c r="M96"/>
      <c r="N96"/>
      <c r="Q96"/>
      <c r="R96"/>
      <c r="S96"/>
      <c r="T96"/>
      <c r="U96"/>
      <c r="V96"/>
      <c r="Y96"/>
      <c r="Z96"/>
      <c r="AA96"/>
      <c r="AB96"/>
      <c r="AC96"/>
      <c r="AD96"/>
      <c r="AE96"/>
      <c r="AG96"/>
      <c r="AH96"/>
      <c r="AI96"/>
      <c r="AJ96"/>
      <c r="AK96"/>
      <c r="AL96"/>
      <c r="AM96"/>
      <c r="AN96"/>
      <c r="AO96"/>
      <c r="AP96"/>
      <c r="AQ96"/>
      <c r="AR96"/>
      <c r="AS96"/>
      <c r="AT96"/>
      <c r="AU96"/>
    </row>
    <row r="97" spans="6:47" ht="13.2" hidden="1" customHeight="1" x14ac:dyDescent="0.2">
      <c r="F97"/>
      <c r="I97"/>
      <c r="J97"/>
      <c r="K97"/>
      <c r="L97"/>
      <c r="M97"/>
      <c r="N97"/>
      <c r="Q97"/>
      <c r="R97"/>
      <c r="S97"/>
      <c r="T97"/>
      <c r="U97"/>
      <c r="V97"/>
      <c r="Y97"/>
      <c r="Z97"/>
      <c r="AA97"/>
      <c r="AB97"/>
      <c r="AC97"/>
      <c r="AD97"/>
      <c r="AE97"/>
      <c r="AG97"/>
      <c r="AH97"/>
      <c r="AI97"/>
      <c r="AJ97"/>
      <c r="AK97"/>
      <c r="AL97"/>
      <c r="AM97"/>
      <c r="AN97"/>
      <c r="AO97"/>
      <c r="AP97"/>
      <c r="AQ97"/>
      <c r="AR97"/>
      <c r="AS97"/>
      <c r="AT97"/>
      <c r="AU97"/>
    </row>
    <row r="98" spans="6:47" ht="13.2" hidden="1" customHeight="1" x14ac:dyDescent="0.2">
      <c r="F98"/>
      <c r="I98"/>
      <c r="J98"/>
      <c r="K98"/>
      <c r="L98"/>
      <c r="M98"/>
      <c r="N98"/>
      <c r="Q98"/>
      <c r="R98"/>
      <c r="S98"/>
      <c r="T98"/>
      <c r="U98"/>
      <c r="V98"/>
      <c r="Y98"/>
      <c r="Z98"/>
      <c r="AA98"/>
      <c r="AB98"/>
      <c r="AC98"/>
      <c r="AD98"/>
      <c r="AE98"/>
      <c r="AG98"/>
      <c r="AH98"/>
      <c r="AI98"/>
      <c r="AJ98"/>
      <c r="AK98"/>
      <c r="AL98"/>
      <c r="AM98"/>
      <c r="AN98"/>
      <c r="AO98"/>
      <c r="AP98"/>
      <c r="AQ98"/>
      <c r="AR98"/>
      <c r="AS98"/>
      <c r="AT98"/>
      <c r="AU98"/>
    </row>
    <row r="99" spans="6:47" ht="13.2" hidden="1" customHeight="1" x14ac:dyDescent="0.2">
      <c r="F99"/>
      <c r="I99"/>
      <c r="J99"/>
      <c r="K99"/>
      <c r="L99"/>
      <c r="M99"/>
      <c r="N99"/>
      <c r="Q99"/>
      <c r="R99"/>
      <c r="S99"/>
      <c r="T99"/>
      <c r="U99"/>
      <c r="V99"/>
      <c r="Y99"/>
      <c r="Z99"/>
      <c r="AA99"/>
      <c r="AB99"/>
      <c r="AC99"/>
      <c r="AD99"/>
      <c r="AE99"/>
      <c r="AG99"/>
      <c r="AH99"/>
      <c r="AI99"/>
      <c r="AJ99"/>
      <c r="AK99"/>
      <c r="AL99"/>
      <c r="AM99"/>
      <c r="AN99"/>
      <c r="AO99"/>
      <c r="AP99"/>
      <c r="AQ99"/>
      <c r="AR99"/>
      <c r="AS99"/>
      <c r="AT99"/>
      <c r="AU99"/>
    </row>
    <row r="100" spans="6:47" ht="13.2" hidden="1" customHeight="1" x14ac:dyDescent="0.2">
      <c r="F100"/>
      <c r="I100"/>
      <c r="J100"/>
      <c r="K100"/>
      <c r="L100"/>
      <c r="M100"/>
      <c r="N100"/>
      <c r="Q100"/>
      <c r="R100"/>
      <c r="S100"/>
      <c r="T100"/>
      <c r="U100"/>
      <c r="V100"/>
      <c r="Y100"/>
      <c r="Z100"/>
      <c r="AA100"/>
      <c r="AB100"/>
      <c r="AC100"/>
      <c r="AD100"/>
      <c r="AE100"/>
      <c r="AG100"/>
      <c r="AH100"/>
      <c r="AI100"/>
      <c r="AJ100"/>
      <c r="AK100"/>
      <c r="AL100"/>
      <c r="AM100"/>
      <c r="AN100"/>
      <c r="AO100"/>
      <c r="AP100"/>
      <c r="AQ100"/>
      <c r="AR100"/>
      <c r="AS100"/>
      <c r="AT100"/>
      <c r="AU100"/>
    </row>
    <row r="101" spans="6:47" ht="13.2" hidden="1" customHeight="1" x14ac:dyDescent="0.2">
      <c r="F101"/>
      <c r="I101"/>
      <c r="J101"/>
      <c r="K101"/>
      <c r="L101"/>
      <c r="M101"/>
      <c r="N101"/>
      <c r="Q101"/>
      <c r="R101"/>
      <c r="S101"/>
      <c r="T101"/>
      <c r="U101"/>
      <c r="V101"/>
      <c r="Y101"/>
      <c r="Z101"/>
      <c r="AA101"/>
      <c r="AB101"/>
      <c r="AC101"/>
      <c r="AD101"/>
      <c r="AE101"/>
      <c r="AG101"/>
      <c r="AH101"/>
      <c r="AI101"/>
      <c r="AJ101"/>
      <c r="AK101"/>
      <c r="AL101"/>
      <c r="AM101"/>
      <c r="AN101"/>
      <c r="AO101"/>
      <c r="AP101"/>
      <c r="AQ101"/>
      <c r="AR101"/>
      <c r="AS101"/>
      <c r="AT101"/>
      <c r="AU101"/>
    </row>
    <row r="102" spans="6:47" ht="13.2" hidden="1" customHeight="1" x14ac:dyDescent="0.2">
      <c r="F102"/>
      <c r="I102"/>
      <c r="J102"/>
      <c r="K102"/>
      <c r="L102"/>
      <c r="M102"/>
      <c r="N102"/>
      <c r="Q102"/>
      <c r="R102"/>
      <c r="S102"/>
      <c r="T102"/>
      <c r="U102"/>
      <c r="V102"/>
      <c r="Y102"/>
      <c r="Z102"/>
      <c r="AA102"/>
      <c r="AB102"/>
      <c r="AC102"/>
      <c r="AD102"/>
      <c r="AE102"/>
      <c r="AG102"/>
      <c r="AH102"/>
      <c r="AI102"/>
      <c r="AJ102"/>
      <c r="AK102"/>
      <c r="AL102"/>
      <c r="AM102"/>
      <c r="AN102"/>
      <c r="AO102"/>
      <c r="AP102"/>
      <c r="AQ102"/>
      <c r="AR102"/>
      <c r="AS102"/>
      <c r="AT102"/>
      <c r="AU102"/>
    </row>
    <row r="103" spans="6:47" ht="13.2" hidden="1" customHeight="1" x14ac:dyDescent="0.2">
      <c r="F103"/>
      <c r="I103"/>
      <c r="J103"/>
      <c r="K103"/>
      <c r="L103"/>
      <c r="M103"/>
      <c r="N103"/>
      <c r="Q103"/>
      <c r="R103"/>
      <c r="S103"/>
      <c r="T103"/>
      <c r="U103"/>
      <c r="V103"/>
      <c r="Y103"/>
      <c r="Z103"/>
      <c r="AA103"/>
      <c r="AB103"/>
      <c r="AC103"/>
      <c r="AD103"/>
      <c r="AE103"/>
      <c r="AG103"/>
      <c r="AH103"/>
      <c r="AI103"/>
      <c r="AJ103"/>
      <c r="AK103"/>
      <c r="AL103"/>
      <c r="AM103"/>
      <c r="AN103"/>
      <c r="AO103"/>
      <c r="AP103"/>
      <c r="AQ103"/>
      <c r="AR103"/>
      <c r="AS103"/>
      <c r="AT103"/>
      <c r="AU103"/>
    </row>
    <row r="104" spans="6:47" ht="13.2" hidden="1" customHeight="1" x14ac:dyDescent="0.2">
      <c r="F104"/>
      <c r="I104"/>
      <c r="J104"/>
      <c r="K104"/>
      <c r="L104"/>
      <c r="M104"/>
      <c r="N104"/>
      <c r="Q104"/>
      <c r="R104"/>
      <c r="S104"/>
      <c r="T104"/>
      <c r="U104"/>
      <c r="V104"/>
      <c r="Y104"/>
      <c r="Z104"/>
      <c r="AA104"/>
      <c r="AB104"/>
      <c r="AC104"/>
      <c r="AD104"/>
      <c r="AE104"/>
      <c r="AG104"/>
      <c r="AH104"/>
      <c r="AI104"/>
      <c r="AJ104"/>
      <c r="AK104"/>
      <c r="AL104"/>
      <c r="AM104"/>
      <c r="AN104"/>
      <c r="AO104"/>
      <c r="AP104"/>
      <c r="AQ104"/>
      <c r="AR104"/>
      <c r="AS104"/>
      <c r="AT104"/>
      <c r="AU104"/>
    </row>
    <row r="105" spans="6:47" ht="13.2" hidden="1" customHeight="1" x14ac:dyDescent="0.2">
      <c r="F105"/>
      <c r="I105"/>
      <c r="J105"/>
      <c r="K105"/>
      <c r="L105"/>
      <c r="M105"/>
      <c r="N105"/>
      <c r="Q105"/>
      <c r="R105"/>
      <c r="S105"/>
      <c r="T105"/>
      <c r="U105"/>
      <c r="V105"/>
      <c r="Y105"/>
      <c r="Z105"/>
      <c r="AA105"/>
      <c r="AB105"/>
      <c r="AC105"/>
      <c r="AD105"/>
      <c r="AE105"/>
      <c r="AG105"/>
      <c r="AH105"/>
      <c r="AI105"/>
      <c r="AJ105"/>
      <c r="AK105"/>
      <c r="AL105"/>
      <c r="AM105"/>
      <c r="AN105"/>
      <c r="AO105"/>
      <c r="AP105"/>
      <c r="AQ105"/>
      <c r="AR105"/>
      <c r="AS105"/>
      <c r="AT105"/>
      <c r="AU105"/>
    </row>
    <row r="106" spans="6:47" ht="13.2" hidden="1" customHeight="1" x14ac:dyDescent="0.2">
      <c r="F106"/>
      <c r="I106"/>
      <c r="J106"/>
      <c r="K106"/>
      <c r="L106"/>
      <c r="M106"/>
      <c r="N106"/>
      <c r="Q106"/>
      <c r="R106"/>
      <c r="S106"/>
      <c r="T106"/>
      <c r="U106"/>
      <c r="V106"/>
      <c r="Y106"/>
      <c r="Z106"/>
      <c r="AA106"/>
      <c r="AB106"/>
      <c r="AC106"/>
      <c r="AD106"/>
      <c r="AE106"/>
      <c r="AG106"/>
      <c r="AH106"/>
      <c r="AI106"/>
      <c r="AJ106"/>
      <c r="AK106"/>
      <c r="AL106"/>
      <c r="AM106"/>
      <c r="AN106"/>
      <c r="AO106"/>
      <c r="AP106"/>
      <c r="AQ106"/>
      <c r="AR106"/>
      <c r="AS106"/>
      <c r="AT106"/>
      <c r="AU106"/>
    </row>
    <row r="107" spans="6:47" ht="13.2" hidden="1" customHeight="1" x14ac:dyDescent="0.2">
      <c r="F107"/>
      <c r="I107"/>
      <c r="J107"/>
      <c r="K107"/>
      <c r="L107"/>
      <c r="M107"/>
      <c r="N107"/>
      <c r="Q107"/>
      <c r="R107"/>
      <c r="S107"/>
      <c r="T107"/>
      <c r="U107"/>
      <c r="V107"/>
      <c r="Y107"/>
      <c r="Z107"/>
      <c r="AA107"/>
      <c r="AB107"/>
      <c r="AC107"/>
      <c r="AD107"/>
      <c r="AE107"/>
      <c r="AG107"/>
      <c r="AH107"/>
      <c r="AI107"/>
      <c r="AJ107"/>
      <c r="AK107"/>
      <c r="AL107"/>
      <c r="AM107"/>
      <c r="AN107"/>
      <c r="AO107"/>
      <c r="AP107"/>
      <c r="AQ107"/>
      <c r="AR107"/>
      <c r="AS107"/>
      <c r="AT107"/>
      <c r="AU107"/>
    </row>
    <row r="108" spans="6:47" ht="13.2" hidden="1" customHeight="1" x14ac:dyDescent="0.2">
      <c r="F108"/>
      <c r="I108"/>
      <c r="J108"/>
      <c r="K108"/>
      <c r="L108"/>
      <c r="M108"/>
      <c r="N108"/>
      <c r="Q108"/>
      <c r="R108"/>
      <c r="S108"/>
      <c r="T108"/>
      <c r="U108"/>
      <c r="V108"/>
      <c r="Y108"/>
      <c r="Z108"/>
      <c r="AA108"/>
      <c r="AB108"/>
      <c r="AC108"/>
      <c r="AD108"/>
      <c r="AE108"/>
      <c r="AG108"/>
      <c r="AH108"/>
      <c r="AI108"/>
      <c r="AJ108"/>
      <c r="AK108"/>
      <c r="AL108"/>
      <c r="AM108"/>
      <c r="AN108"/>
      <c r="AO108"/>
      <c r="AP108"/>
      <c r="AQ108"/>
      <c r="AR108"/>
      <c r="AS108"/>
      <c r="AT108"/>
      <c r="AU108"/>
    </row>
    <row r="109" spans="6:47" ht="13.2" hidden="1" customHeight="1" x14ac:dyDescent="0.2">
      <c r="F109"/>
      <c r="I109"/>
      <c r="J109"/>
      <c r="K109"/>
      <c r="L109"/>
      <c r="M109"/>
      <c r="N109"/>
      <c r="Q109"/>
      <c r="R109"/>
      <c r="S109"/>
      <c r="T109"/>
      <c r="U109"/>
      <c r="V109"/>
      <c r="Y109"/>
      <c r="Z109"/>
      <c r="AA109"/>
      <c r="AB109"/>
      <c r="AC109"/>
      <c r="AD109"/>
      <c r="AE109"/>
      <c r="AG109"/>
      <c r="AH109"/>
      <c r="AI109"/>
      <c r="AJ109"/>
      <c r="AK109"/>
      <c r="AL109"/>
      <c r="AM109"/>
      <c r="AN109"/>
      <c r="AO109"/>
      <c r="AP109"/>
      <c r="AQ109"/>
      <c r="AR109"/>
      <c r="AS109"/>
      <c r="AT109"/>
      <c r="AU109"/>
    </row>
    <row r="110" spans="6:47" ht="13.2" hidden="1" customHeight="1" x14ac:dyDescent="0.2">
      <c r="F110"/>
      <c r="I110"/>
      <c r="J110"/>
      <c r="K110"/>
      <c r="L110"/>
      <c r="M110"/>
      <c r="N110"/>
      <c r="Q110"/>
      <c r="R110"/>
      <c r="S110"/>
      <c r="T110"/>
      <c r="U110"/>
      <c r="V110"/>
      <c r="Y110"/>
      <c r="Z110"/>
      <c r="AA110"/>
      <c r="AB110"/>
      <c r="AC110"/>
      <c r="AD110"/>
      <c r="AE110"/>
      <c r="AG110"/>
      <c r="AH110"/>
      <c r="AI110"/>
      <c r="AJ110"/>
      <c r="AK110"/>
      <c r="AL110"/>
      <c r="AM110"/>
      <c r="AN110"/>
      <c r="AO110"/>
      <c r="AP110"/>
      <c r="AQ110"/>
      <c r="AR110"/>
      <c r="AS110"/>
      <c r="AT110"/>
      <c r="AU110"/>
    </row>
    <row r="111" spans="6:47" ht="13.2" hidden="1" customHeight="1" x14ac:dyDescent="0.2">
      <c r="F111"/>
      <c r="I111"/>
      <c r="J111"/>
      <c r="K111"/>
      <c r="L111"/>
      <c r="M111"/>
      <c r="N111"/>
      <c r="Q111"/>
      <c r="R111"/>
      <c r="S111"/>
      <c r="T111"/>
      <c r="U111"/>
      <c r="V111"/>
      <c r="Y111"/>
      <c r="Z111"/>
      <c r="AA111"/>
      <c r="AB111"/>
      <c r="AC111"/>
      <c r="AD111"/>
      <c r="AE111"/>
      <c r="AG111"/>
      <c r="AH111"/>
      <c r="AI111"/>
      <c r="AJ111"/>
      <c r="AK111"/>
      <c r="AL111"/>
      <c r="AM111"/>
      <c r="AN111"/>
      <c r="AO111"/>
      <c r="AP111"/>
      <c r="AQ111"/>
      <c r="AR111"/>
      <c r="AS111"/>
      <c r="AT111"/>
      <c r="AU111"/>
    </row>
    <row r="112" spans="6:47" ht="13.2" hidden="1" customHeight="1" x14ac:dyDescent="0.2">
      <c r="F112"/>
      <c r="I112"/>
      <c r="J112"/>
      <c r="K112"/>
      <c r="L112"/>
      <c r="M112"/>
      <c r="N112"/>
      <c r="Q112"/>
      <c r="R112"/>
      <c r="S112"/>
      <c r="T112"/>
      <c r="U112"/>
      <c r="V112"/>
      <c r="Y112"/>
      <c r="Z112"/>
      <c r="AA112"/>
      <c r="AB112"/>
      <c r="AC112"/>
      <c r="AD112"/>
      <c r="AE112"/>
      <c r="AG112"/>
      <c r="AH112"/>
      <c r="AI112"/>
      <c r="AJ112"/>
      <c r="AK112"/>
      <c r="AL112"/>
      <c r="AM112"/>
      <c r="AN112"/>
      <c r="AO112"/>
      <c r="AP112"/>
      <c r="AQ112"/>
      <c r="AR112"/>
      <c r="AS112"/>
      <c r="AT112"/>
      <c r="AU112"/>
    </row>
    <row r="113" spans="6:47" ht="13.2" hidden="1" customHeight="1" x14ac:dyDescent="0.2">
      <c r="F113"/>
      <c r="I113"/>
      <c r="J113"/>
      <c r="K113"/>
      <c r="L113"/>
      <c r="M113"/>
      <c r="N113"/>
      <c r="Q113"/>
      <c r="R113"/>
      <c r="S113"/>
      <c r="T113"/>
      <c r="U113"/>
      <c r="V113"/>
      <c r="Y113"/>
      <c r="Z113"/>
      <c r="AA113"/>
      <c r="AB113"/>
      <c r="AC113"/>
      <c r="AD113"/>
      <c r="AE113"/>
      <c r="AG113"/>
      <c r="AH113"/>
      <c r="AI113"/>
      <c r="AJ113"/>
      <c r="AK113"/>
      <c r="AL113"/>
      <c r="AM113"/>
      <c r="AN113"/>
      <c r="AO113"/>
      <c r="AP113"/>
      <c r="AQ113"/>
      <c r="AR113"/>
      <c r="AS113"/>
      <c r="AT113"/>
      <c r="AU113"/>
    </row>
    <row r="114" spans="6:47" ht="13.2" hidden="1" customHeight="1" x14ac:dyDescent="0.2">
      <c r="F114"/>
      <c r="I114"/>
      <c r="J114"/>
      <c r="K114"/>
      <c r="L114"/>
      <c r="M114"/>
      <c r="N114"/>
      <c r="Q114"/>
      <c r="R114"/>
      <c r="S114"/>
      <c r="T114"/>
      <c r="U114"/>
      <c r="V114"/>
      <c r="Y114"/>
      <c r="Z114"/>
      <c r="AA114"/>
      <c r="AB114"/>
      <c r="AC114"/>
      <c r="AD114"/>
      <c r="AE114"/>
      <c r="AG114"/>
      <c r="AH114"/>
      <c r="AI114"/>
      <c r="AJ114"/>
      <c r="AK114"/>
      <c r="AL114"/>
      <c r="AM114"/>
      <c r="AN114"/>
      <c r="AO114"/>
      <c r="AP114"/>
      <c r="AQ114"/>
      <c r="AR114"/>
      <c r="AS114"/>
      <c r="AT114"/>
      <c r="AU114"/>
    </row>
    <row r="115" spans="6:47" ht="13.2" hidden="1" customHeight="1" x14ac:dyDescent="0.2">
      <c r="F115"/>
      <c r="I115"/>
      <c r="J115"/>
      <c r="K115"/>
      <c r="L115"/>
      <c r="M115"/>
      <c r="N115"/>
      <c r="Q115"/>
      <c r="R115"/>
      <c r="S115"/>
      <c r="T115"/>
      <c r="U115"/>
      <c r="V115"/>
      <c r="Y115"/>
      <c r="Z115"/>
      <c r="AA115"/>
      <c r="AB115"/>
      <c r="AC115"/>
      <c r="AD115"/>
      <c r="AE115"/>
      <c r="AG115"/>
      <c r="AH115"/>
      <c r="AI115"/>
      <c r="AJ115"/>
      <c r="AK115"/>
      <c r="AL115"/>
      <c r="AM115"/>
      <c r="AN115"/>
      <c r="AO115"/>
      <c r="AP115"/>
      <c r="AQ115"/>
      <c r="AR115"/>
      <c r="AS115"/>
      <c r="AT115"/>
      <c r="AU115"/>
    </row>
    <row r="116" spans="6:47" ht="13.2" hidden="1" customHeight="1" x14ac:dyDescent="0.2">
      <c r="F116"/>
      <c r="I116"/>
      <c r="J116"/>
      <c r="K116"/>
      <c r="L116"/>
      <c r="M116"/>
      <c r="N116"/>
      <c r="Q116"/>
      <c r="R116"/>
      <c r="S116"/>
      <c r="T116"/>
      <c r="U116"/>
      <c r="V116"/>
      <c r="Y116"/>
      <c r="Z116"/>
      <c r="AA116"/>
      <c r="AB116"/>
      <c r="AC116"/>
      <c r="AD116"/>
      <c r="AE116"/>
      <c r="AG116"/>
      <c r="AH116"/>
      <c r="AI116"/>
      <c r="AJ116"/>
      <c r="AK116"/>
      <c r="AL116"/>
      <c r="AM116"/>
      <c r="AN116"/>
      <c r="AO116"/>
      <c r="AP116"/>
      <c r="AQ116"/>
      <c r="AR116"/>
      <c r="AS116"/>
      <c r="AT116"/>
      <c r="AU116"/>
    </row>
    <row r="117" spans="6:47" ht="13.2" hidden="1" customHeight="1" x14ac:dyDescent="0.2">
      <c r="F117"/>
      <c r="I117"/>
      <c r="J117"/>
      <c r="K117"/>
      <c r="L117"/>
      <c r="M117"/>
      <c r="N117"/>
      <c r="Q117"/>
      <c r="R117"/>
      <c r="S117"/>
      <c r="T117"/>
      <c r="U117"/>
      <c r="V117"/>
      <c r="Y117"/>
      <c r="Z117"/>
      <c r="AA117"/>
      <c r="AB117"/>
      <c r="AC117"/>
      <c r="AD117"/>
      <c r="AE117"/>
      <c r="AG117"/>
      <c r="AH117"/>
      <c r="AI117"/>
      <c r="AJ117"/>
      <c r="AK117"/>
      <c r="AL117"/>
      <c r="AM117"/>
      <c r="AN117"/>
      <c r="AO117"/>
      <c r="AP117"/>
      <c r="AQ117"/>
      <c r="AR117"/>
      <c r="AS117"/>
      <c r="AT117"/>
      <c r="AU117"/>
    </row>
    <row r="118" spans="6:47" ht="13.2" hidden="1" customHeight="1" x14ac:dyDescent="0.2">
      <c r="F118"/>
      <c r="I118"/>
      <c r="J118"/>
      <c r="K118"/>
      <c r="L118"/>
      <c r="M118"/>
      <c r="N118"/>
      <c r="Q118"/>
      <c r="R118"/>
      <c r="S118"/>
      <c r="T118"/>
      <c r="U118"/>
      <c r="V118"/>
      <c r="Y118"/>
      <c r="Z118"/>
      <c r="AA118"/>
      <c r="AB118"/>
      <c r="AC118"/>
      <c r="AD118"/>
      <c r="AE118"/>
      <c r="AG118"/>
      <c r="AH118"/>
      <c r="AI118"/>
      <c r="AJ118"/>
      <c r="AK118"/>
      <c r="AL118"/>
      <c r="AM118"/>
      <c r="AN118"/>
      <c r="AO118"/>
      <c r="AP118"/>
      <c r="AQ118"/>
      <c r="AR118"/>
      <c r="AS118"/>
      <c r="AT118"/>
      <c r="AU118"/>
    </row>
    <row r="119" spans="6:47" ht="13.2" hidden="1" customHeight="1" x14ac:dyDescent="0.2">
      <c r="F119"/>
      <c r="I119"/>
      <c r="J119"/>
      <c r="K119"/>
      <c r="L119"/>
      <c r="M119"/>
      <c r="N119"/>
      <c r="Q119"/>
      <c r="R119"/>
      <c r="S119"/>
      <c r="T119"/>
      <c r="U119"/>
      <c r="V119"/>
      <c r="Y119"/>
      <c r="Z119"/>
      <c r="AA119"/>
      <c r="AB119"/>
      <c r="AC119"/>
      <c r="AD119"/>
      <c r="AE119"/>
      <c r="AG119"/>
      <c r="AH119"/>
      <c r="AI119"/>
      <c r="AJ119"/>
      <c r="AK119"/>
      <c r="AL119"/>
      <c r="AM119"/>
      <c r="AN119"/>
      <c r="AO119"/>
      <c r="AP119"/>
      <c r="AQ119"/>
      <c r="AR119"/>
      <c r="AS119"/>
      <c r="AT119"/>
      <c r="AU119"/>
    </row>
    <row r="120" spans="6:47" ht="13.2" hidden="1" customHeight="1" x14ac:dyDescent="0.2">
      <c r="F120"/>
      <c r="I120"/>
      <c r="J120"/>
      <c r="K120"/>
      <c r="L120"/>
      <c r="M120"/>
      <c r="N120"/>
      <c r="Q120"/>
      <c r="R120"/>
      <c r="S120"/>
      <c r="T120"/>
      <c r="U120"/>
      <c r="V120"/>
      <c r="Y120"/>
      <c r="Z120"/>
      <c r="AA120"/>
      <c r="AB120"/>
      <c r="AC120"/>
      <c r="AD120"/>
      <c r="AE120"/>
      <c r="AG120"/>
      <c r="AH120"/>
      <c r="AI120"/>
      <c r="AJ120"/>
      <c r="AK120"/>
      <c r="AL120"/>
      <c r="AM120"/>
      <c r="AN120"/>
      <c r="AO120"/>
      <c r="AP120"/>
      <c r="AQ120"/>
      <c r="AR120"/>
      <c r="AS120"/>
      <c r="AT120"/>
      <c r="AU120"/>
    </row>
    <row r="121" spans="6:47" ht="13.2" hidden="1" customHeight="1" x14ac:dyDescent="0.2">
      <c r="F121"/>
      <c r="I121"/>
      <c r="J121"/>
      <c r="K121"/>
      <c r="L121"/>
      <c r="M121"/>
      <c r="N121"/>
      <c r="Q121"/>
      <c r="R121"/>
      <c r="S121"/>
      <c r="T121"/>
      <c r="U121"/>
      <c r="V121"/>
      <c r="Y121"/>
      <c r="Z121"/>
      <c r="AA121"/>
      <c r="AB121"/>
      <c r="AC121"/>
      <c r="AD121"/>
      <c r="AE121"/>
      <c r="AG121"/>
      <c r="AH121"/>
      <c r="AI121"/>
      <c r="AJ121"/>
      <c r="AK121"/>
      <c r="AL121"/>
      <c r="AM121"/>
      <c r="AN121"/>
      <c r="AO121"/>
      <c r="AP121"/>
      <c r="AQ121"/>
      <c r="AR121"/>
      <c r="AS121"/>
      <c r="AT121"/>
      <c r="AU121"/>
    </row>
    <row r="122" spans="6:47" ht="13.2" hidden="1" customHeight="1" x14ac:dyDescent="0.2">
      <c r="F122"/>
      <c r="I122"/>
      <c r="J122"/>
      <c r="K122"/>
      <c r="L122"/>
      <c r="M122"/>
      <c r="N122"/>
      <c r="Q122"/>
      <c r="R122"/>
      <c r="S122"/>
      <c r="T122"/>
      <c r="U122"/>
      <c r="V122"/>
      <c r="Y122"/>
      <c r="Z122"/>
      <c r="AA122"/>
      <c r="AB122"/>
      <c r="AC122"/>
      <c r="AD122"/>
      <c r="AE122"/>
      <c r="AG122"/>
      <c r="AH122"/>
      <c r="AI122"/>
      <c r="AJ122"/>
      <c r="AK122"/>
      <c r="AL122"/>
      <c r="AM122"/>
      <c r="AN122"/>
      <c r="AO122"/>
      <c r="AP122"/>
      <c r="AQ122"/>
      <c r="AR122"/>
      <c r="AS122"/>
      <c r="AT122"/>
      <c r="AU122"/>
    </row>
    <row r="123" spans="6:47" ht="13.2" hidden="1" customHeight="1" x14ac:dyDescent="0.2">
      <c r="F123"/>
      <c r="I123"/>
      <c r="J123"/>
      <c r="K123"/>
      <c r="L123"/>
      <c r="M123"/>
      <c r="N123"/>
      <c r="Q123"/>
      <c r="R123"/>
      <c r="S123"/>
      <c r="T123"/>
      <c r="U123"/>
      <c r="V123"/>
      <c r="Y123"/>
      <c r="Z123"/>
      <c r="AA123"/>
      <c r="AB123"/>
      <c r="AC123"/>
      <c r="AD123"/>
      <c r="AE123"/>
      <c r="AG123"/>
      <c r="AH123"/>
      <c r="AI123"/>
      <c r="AJ123"/>
      <c r="AK123"/>
      <c r="AL123"/>
      <c r="AM123"/>
      <c r="AN123"/>
      <c r="AO123"/>
      <c r="AP123"/>
      <c r="AQ123"/>
      <c r="AR123"/>
      <c r="AS123"/>
      <c r="AT123"/>
      <c r="AU123"/>
    </row>
    <row r="124" spans="6:47" ht="13.2" hidden="1" customHeight="1" x14ac:dyDescent="0.2">
      <c r="F124"/>
      <c r="I124"/>
      <c r="J124"/>
      <c r="K124"/>
      <c r="L124"/>
      <c r="M124"/>
      <c r="N124"/>
      <c r="Q124"/>
      <c r="R124"/>
      <c r="S124"/>
      <c r="T124"/>
      <c r="U124"/>
      <c r="V124"/>
      <c r="Y124"/>
      <c r="Z124"/>
      <c r="AA124"/>
      <c r="AB124"/>
      <c r="AC124"/>
      <c r="AD124"/>
      <c r="AE124"/>
      <c r="AG124"/>
      <c r="AH124"/>
      <c r="AI124"/>
      <c r="AJ124"/>
      <c r="AK124"/>
      <c r="AL124"/>
      <c r="AM124"/>
      <c r="AN124"/>
      <c r="AO124"/>
      <c r="AP124"/>
      <c r="AQ124"/>
      <c r="AR124"/>
      <c r="AS124"/>
      <c r="AT124"/>
      <c r="AU124"/>
    </row>
    <row r="125" spans="6:47" ht="13.2" hidden="1" customHeight="1" x14ac:dyDescent="0.2">
      <c r="F125"/>
      <c r="I125"/>
      <c r="J125"/>
      <c r="K125"/>
      <c r="L125"/>
      <c r="M125"/>
      <c r="N125"/>
      <c r="Q125"/>
      <c r="R125"/>
      <c r="S125"/>
      <c r="T125"/>
      <c r="U125"/>
      <c r="V125"/>
      <c r="Y125"/>
      <c r="Z125"/>
      <c r="AA125"/>
      <c r="AB125"/>
      <c r="AC125"/>
      <c r="AD125"/>
      <c r="AE125"/>
      <c r="AG125"/>
      <c r="AH125"/>
      <c r="AI125"/>
      <c r="AJ125"/>
      <c r="AK125"/>
      <c r="AL125"/>
      <c r="AM125"/>
      <c r="AN125"/>
      <c r="AO125"/>
      <c r="AP125"/>
      <c r="AQ125"/>
      <c r="AR125"/>
      <c r="AS125"/>
      <c r="AT125"/>
      <c r="AU125"/>
    </row>
    <row r="126" spans="6:47" ht="13.2" hidden="1" customHeight="1" x14ac:dyDescent="0.2">
      <c r="F126"/>
      <c r="I126"/>
      <c r="J126"/>
      <c r="K126"/>
      <c r="L126"/>
      <c r="M126"/>
      <c r="N126"/>
      <c r="Q126"/>
      <c r="R126"/>
      <c r="S126"/>
      <c r="T126"/>
      <c r="U126"/>
      <c r="V126"/>
      <c r="Y126"/>
      <c r="Z126"/>
      <c r="AA126"/>
      <c r="AB126"/>
      <c r="AC126"/>
      <c r="AD126"/>
      <c r="AE126"/>
      <c r="AG126"/>
      <c r="AH126"/>
      <c r="AI126"/>
      <c r="AJ126"/>
      <c r="AK126"/>
      <c r="AL126"/>
      <c r="AM126"/>
      <c r="AN126"/>
      <c r="AO126"/>
      <c r="AP126"/>
      <c r="AQ126"/>
      <c r="AR126"/>
      <c r="AS126"/>
      <c r="AT126"/>
      <c r="AU126"/>
    </row>
    <row r="127" spans="6:47" ht="13.2" hidden="1" customHeight="1" x14ac:dyDescent="0.2">
      <c r="F127"/>
      <c r="I127"/>
      <c r="J127"/>
      <c r="K127"/>
      <c r="L127"/>
      <c r="M127"/>
      <c r="N127"/>
      <c r="Q127"/>
      <c r="R127"/>
      <c r="S127"/>
      <c r="T127"/>
      <c r="U127"/>
      <c r="V127"/>
      <c r="Y127"/>
      <c r="Z127"/>
      <c r="AA127"/>
      <c r="AB127"/>
      <c r="AC127"/>
      <c r="AD127"/>
      <c r="AE127"/>
      <c r="AG127"/>
      <c r="AH127"/>
      <c r="AI127"/>
      <c r="AJ127"/>
      <c r="AK127"/>
      <c r="AL127"/>
      <c r="AM127"/>
      <c r="AN127"/>
      <c r="AO127"/>
      <c r="AP127"/>
      <c r="AQ127"/>
      <c r="AR127"/>
      <c r="AS127"/>
      <c r="AT127"/>
      <c r="AU127"/>
    </row>
    <row r="128" spans="6:47" ht="13.2" hidden="1" customHeight="1" x14ac:dyDescent="0.2">
      <c r="F128"/>
      <c r="I128"/>
      <c r="J128"/>
      <c r="K128"/>
      <c r="L128"/>
      <c r="M128"/>
      <c r="N128"/>
      <c r="Q128"/>
      <c r="R128"/>
      <c r="S128"/>
      <c r="T128"/>
      <c r="U128"/>
      <c r="V128"/>
      <c r="Y128"/>
      <c r="Z128"/>
      <c r="AA128"/>
      <c r="AB128"/>
      <c r="AC128"/>
      <c r="AD128"/>
      <c r="AE128"/>
      <c r="AG128"/>
      <c r="AH128"/>
      <c r="AI128"/>
      <c r="AJ128"/>
      <c r="AK128"/>
      <c r="AL128"/>
      <c r="AM128"/>
      <c r="AN128"/>
      <c r="AO128"/>
      <c r="AP128"/>
      <c r="AQ128"/>
      <c r="AR128"/>
      <c r="AS128"/>
      <c r="AT128"/>
      <c r="AU128"/>
    </row>
    <row r="129" spans="6:47" ht="13.2" hidden="1" customHeight="1" x14ac:dyDescent="0.2">
      <c r="F129"/>
      <c r="I129"/>
      <c r="J129"/>
      <c r="K129"/>
      <c r="L129"/>
      <c r="M129"/>
      <c r="N129"/>
      <c r="Q129"/>
      <c r="R129"/>
      <c r="S129"/>
      <c r="T129"/>
      <c r="U129"/>
      <c r="V129"/>
      <c r="Y129"/>
      <c r="Z129"/>
      <c r="AA129"/>
      <c r="AB129"/>
      <c r="AC129"/>
      <c r="AD129"/>
      <c r="AE129"/>
      <c r="AG129"/>
      <c r="AH129"/>
      <c r="AI129"/>
      <c r="AJ129"/>
      <c r="AK129"/>
      <c r="AL129"/>
      <c r="AM129"/>
      <c r="AN129"/>
      <c r="AO129"/>
      <c r="AP129"/>
      <c r="AQ129"/>
      <c r="AR129"/>
      <c r="AS129"/>
      <c r="AT129"/>
      <c r="AU129"/>
    </row>
    <row r="130" spans="6:47" ht="13.2" hidden="1" customHeight="1" x14ac:dyDescent="0.2">
      <c r="F130"/>
      <c r="I130"/>
      <c r="J130"/>
      <c r="K130"/>
      <c r="L130"/>
      <c r="M130"/>
      <c r="N130"/>
      <c r="Q130"/>
      <c r="R130"/>
      <c r="S130"/>
      <c r="T130"/>
      <c r="U130"/>
      <c r="V130"/>
      <c r="Y130"/>
      <c r="Z130"/>
      <c r="AA130"/>
      <c r="AB130"/>
      <c r="AC130"/>
      <c r="AD130"/>
      <c r="AE130"/>
      <c r="AG130"/>
      <c r="AH130"/>
      <c r="AI130"/>
      <c r="AJ130"/>
      <c r="AK130"/>
      <c r="AL130"/>
      <c r="AM130"/>
      <c r="AN130"/>
      <c r="AO130"/>
      <c r="AP130"/>
      <c r="AQ130"/>
      <c r="AR130"/>
      <c r="AS130"/>
      <c r="AT130"/>
      <c r="AU130"/>
    </row>
    <row r="131" spans="6:47" ht="13.2" hidden="1" customHeight="1" x14ac:dyDescent="0.2">
      <c r="F131"/>
      <c r="I131"/>
      <c r="J131"/>
      <c r="K131"/>
      <c r="L131"/>
      <c r="M131"/>
      <c r="N131"/>
      <c r="Q131"/>
      <c r="R131"/>
      <c r="S131"/>
      <c r="T131"/>
      <c r="U131"/>
      <c r="V131"/>
      <c r="Y131"/>
      <c r="Z131"/>
      <c r="AA131"/>
      <c r="AB131"/>
      <c r="AC131"/>
      <c r="AD131"/>
      <c r="AE131"/>
      <c r="AG131"/>
      <c r="AH131"/>
      <c r="AI131"/>
      <c r="AJ131"/>
      <c r="AK131"/>
      <c r="AL131"/>
      <c r="AM131"/>
      <c r="AN131"/>
      <c r="AO131"/>
      <c r="AP131"/>
      <c r="AQ131"/>
      <c r="AR131"/>
      <c r="AS131"/>
      <c r="AT131"/>
      <c r="AU131"/>
    </row>
    <row r="132" spans="6:47" ht="13.2" hidden="1" customHeight="1" x14ac:dyDescent="0.2">
      <c r="F132"/>
      <c r="I132"/>
      <c r="J132"/>
      <c r="K132"/>
      <c r="L132"/>
      <c r="M132"/>
      <c r="N132"/>
      <c r="Q132"/>
      <c r="R132"/>
      <c r="S132"/>
      <c r="T132"/>
      <c r="U132"/>
      <c r="V132"/>
      <c r="Y132"/>
      <c r="Z132"/>
      <c r="AA132"/>
      <c r="AB132"/>
      <c r="AC132"/>
      <c r="AD132"/>
      <c r="AE132"/>
      <c r="AG132"/>
      <c r="AH132"/>
      <c r="AI132"/>
      <c r="AJ132"/>
      <c r="AK132"/>
      <c r="AL132"/>
      <c r="AM132"/>
      <c r="AN132"/>
      <c r="AO132"/>
      <c r="AP132"/>
      <c r="AQ132"/>
      <c r="AR132"/>
      <c r="AS132"/>
      <c r="AT132"/>
      <c r="AU132"/>
    </row>
    <row r="133" spans="6:47" ht="13.2" hidden="1" customHeight="1" x14ac:dyDescent="0.2">
      <c r="F133"/>
      <c r="I133"/>
      <c r="J133"/>
      <c r="K133"/>
      <c r="L133"/>
      <c r="M133"/>
      <c r="N133"/>
      <c r="Q133"/>
      <c r="R133"/>
      <c r="S133"/>
      <c r="T133"/>
      <c r="U133"/>
      <c r="V133"/>
      <c r="Y133"/>
      <c r="Z133"/>
      <c r="AA133"/>
      <c r="AB133"/>
      <c r="AC133"/>
      <c r="AD133"/>
      <c r="AE133"/>
      <c r="AG133"/>
      <c r="AH133"/>
      <c r="AI133"/>
      <c r="AJ133"/>
      <c r="AK133"/>
      <c r="AL133"/>
      <c r="AM133"/>
      <c r="AN133"/>
      <c r="AO133"/>
      <c r="AP133"/>
      <c r="AQ133"/>
      <c r="AR133"/>
      <c r="AS133"/>
      <c r="AT133"/>
      <c r="AU133"/>
    </row>
    <row r="134" spans="6:47" ht="13.2" hidden="1" customHeight="1" x14ac:dyDescent="0.2">
      <c r="F134"/>
      <c r="I134"/>
      <c r="J134"/>
      <c r="K134"/>
      <c r="L134"/>
      <c r="M134"/>
      <c r="N134"/>
      <c r="Q134"/>
      <c r="R134"/>
      <c r="S134"/>
      <c r="T134"/>
      <c r="U134"/>
      <c r="V134"/>
      <c r="Y134"/>
      <c r="Z134"/>
      <c r="AA134"/>
      <c r="AB134"/>
      <c r="AC134"/>
      <c r="AD134"/>
      <c r="AE134"/>
      <c r="AG134"/>
      <c r="AH134"/>
      <c r="AI134"/>
      <c r="AJ134"/>
      <c r="AK134"/>
      <c r="AL134"/>
      <c r="AM134"/>
      <c r="AN134"/>
      <c r="AO134"/>
      <c r="AP134"/>
      <c r="AQ134"/>
      <c r="AR134"/>
      <c r="AS134"/>
      <c r="AT134"/>
      <c r="AU134"/>
    </row>
    <row r="135" spans="6:47" ht="13.2" hidden="1" customHeight="1" x14ac:dyDescent="0.2">
      <c r="F135"/>
      <c r="I135"/>
      <c r="J135"/>
      <c r="K135"/>
      <c r="L135"/>
      <c r="M135"/>
      <c r="N135"/>
      <c r="Q135"/>
      <c r="R135"/>
      <c r="S135"/>
      <c r="T135"/>
      <c r="U135"/>
      <c r="V135"/>
      <c r="Y135"/>
      <c r="Z135"/>
      <c r="AA135"/>
      <c r="AB135"/>
      <c r="AC135"/>
      <c r="AD135"/>
      <c r="AE135"/>
      <c r="AG135"/>
      <c r="AH135"/>
      <c r="AI135"/>
      <c r="AJ135"/>
      <c r="AK135"/>
      <c r="AL135"/>
      <c r="AM135"/>
      <c r="AN135"/>
      <c r="AO135"/>
      <c r="AP135"/>
      <c r="AQ135"/>
      <c r="AR135"/>
      <c r="AS135"/>
      <c r="AT135"/>
      <c r="AU135"/>
    </row>
    <row r="136" spans="6:47" ht="13.2" hidden="1" customHeight="1" x14ac:dyDescent="0.2">
      <c r="F136"/>
      <c r="I136"/>
      <c r="J136"/>
      <c r="K136"/>
      <c r="L136"/>
      <c r="M136"/>
      <c r="N136"/>
      <c r="Q136"/>
      <c r="R136"/>
      <c r="S136"/>
      <c r="T136"/>
      <c r="U136"/>
      <c r="V136"/>
      <c r="Y136"/>
      <c r="Z136"/>
      <c r="AA136"/>
      <c r="AB136"/>
      <c r="AC136"/>
      <c r="AD136"/>
      <c r="AE136"/>
      <c r="AG136"/>
      <c r="AH136"/>
      <c r="AI136"/>
      <c r="AJ136"/>
      <c r="AK136"/>
      <c r="AL136"/>
      <c r="AM136"/>
      <c r="AN136"/>
      <c r="AO136"/>
      <c r="AP136"/>
      <c r="AQ136"/>
      <c r="AR136"/>
      <c r="AS136"/>
      <c r="AT136"/>
      <c r="AU136"/>
    </row>
    <row r="137" spans="6:47" ht="13.2" hidden="1" customHeight="1" x14ac:dyDescent="0.2">
      <c r="F137"/>
      <c r="I137"/>
      <c r="J137"/>
      <c r="K137"/>
      <c r="L137"/>
      <c r="M137"/>
      <c r="N137"/>
      <c r="Q137"/>
      <c r="R137"/>
      <c r="S137"/>
      <c r="T137"/>
      <c r="U137"/>
      <c r="V137"/>
      <c r="Y137"/>
      <c r="Z137"/>
      <c r="AA137"/>
      <c r="AB137"/>
      <c r="AC137"/>
      <c r="AD137"/>
      <c r="AE137"/>
      <c r="AG137"/>
      <c r="AH137"/>
      <c r="AI137"/>
      <c r="AJ137"/>
      <c r="AK137"/>
      <c r="AL137"/>
      <c r="AM137"/>
      <c r="AN137"/>
      <c r="AO137"/>
      <c r="AP137"/>
      <c r="AQ137"/>
      <c r="AR137"/>
      <c r="AS137"/>
      <c r="AT137"/>
      <c r="AU137"/>
    </row>
    <row r="138" spans="6:47" ht="13.2" hidden="1" customHeight="1" x14ac:dyDescent="0.2">
      <c r="F138"/>
      <c r="I138"/>
      <c r="J138"/>
      <c r="K138"/>
      <c r="L138"/>
      <c r="M138"/>
      <c r="N138"/>
      <c r="Q138"/>
      <c r="R138"/>
      <c r="S138"/>
      <c r="T138"/>
      <c r="U138"/>
      <c r="V138"/>
      <c r="Y138"/>
      <c r="Z138"/>
      <c r="AA138"/>
      <c r="AB138"/>
      <c r="AC138"/>
      <c r="AD138"/>
      <c r="AE138"/>
      <c r="AG138"/>
      <c r="AH138"/>
      <c r="AI138"/>
      <c r="AJ138"/>
      <c r="AK138"/>
      <c r="AL138"/>
      <c r="AM138"/>
      <c r="AN138"/>
      <c r="AO138"/>
      <c r="AP138"/>
      <c r="AQ138"/>
      <c r="AR138"/>
      <c r="AS138"/>
      <c r="AT138"/>
      <c r="AU138"/>
    </row>
    <row r="139" spans="6:47" ht="13.2" hidden="1" customHeight="1" x14ac:dyDescent="0.2">
      <c r="F139"/>
      <c r="I139"/>
      <c r="J139"/>
      <c r="K139"/>
      <c r="L139"/>
      <c r="M139"/>
      <c r="N139"/>
      <c r="Q139"/>
      <c r="R139"/>
      <c r="S139"/>
      <c r="T139"/>
      <c r="U139"/>
      <c r="V139"/>
      <c r="Y139"/>
      <c r="Z139"/>
      <c r="AA139"/>
      <c r="AB139"/>
      <c r="AC139"/>
      <c r="AD139"/>
      <c r="AE139"/>
      <c r="AG139"/>
      <c r="AH139"/>
      <c r="AI139"/>
      <c r="AJ139"/>
      <c r="AK139"/>
      <c r="AL139"/>
      <c r="AM139"/>
      <c r="AN139"/>
      <c r="AO139"/>
      <c r="AP139"/>
      <c r="AQ139"/>
      <c r="AR139"/>
      <c r="AS139"/>
      <c r="AT139"/>
      <c r="AU139"/>
    </row>
    <row r="140" spans="6:47" ht="13.2" hidden="1" customHeight="1" x14ac:dyDescent="0.2">
      <c r="F140"/>
      <c r="I140"/>
      <c r="J140"/>
      <c r="K140"/>
      <c r="L140"/>
      <c r="M140"/>
      <c r="N140"/>
      <c r="Q140"/>
      <c r="R140"/>
      <c r="S140"/>
      <c r="T140"/>
      <c r="U140"/>
      <c r="V140"/>
      <c r="Y140"/>
      <c r="Z140"/>
      <c r="AA140"/>
      <c r="AB140"/>
      <c r="AC140"/>
      <c r="AD140"/>
      <c r="AE140"/>
      <c r="AG140"/>
      <c r="AH140"/>
      <c r="AI140"/>
      <c r="AJ140"/>
      <c r="AK140"/>
      <c r="AL140"/>
      <c r="AM140"/>
      <c r="AN140"/>
      <c r="AO140"/>
      <c r="AP140"/>
      <c r="AQ140"/>
      <c r="AR140"/>
      <c r="AS140"/>
      <c r="AT140"/>
      <c r="AU140"/>
    </row>
    <row r="141" spans="6:47" ht="13.2" hidden="1" customHeight="1" x14ac:dyDescent="0.2">
      <c r="F141"/>
      <c r="I141"/>
      <c r="J141"/>
      <c r="K141"/>
      <c r="L141"/>
      <c r="M141"/>
      <c r="N141"/>
      <c r="Q141"/>
      <c r="R141"/>
      <c r="S141"/>
      <c r="T141"/>
      <c r="U141"/>
      <c r="V141"/>
      <c r="Y141"/>
      <c r="Z141"/>
      <c r="AA141"/>
      <c r="AB141"/>
      <c r="AC141"/>
      <c r="AD141"/>
      <c r="AE141"/>
      <c r="AG141"/>
      <c r="AH141"/>
      <c r="AI141"/>
      <c r="AJ141"/>
      <c r="AK141"/>
      <c r="AL141"/>
      <c r="AM141"/>
      <c r="AN141"/>
      <c r="AO141"/>
      <c r="AP141"/>
      <c r="AQ141"/>
      <c r="AR141"/>
      <c r="AS141"/>
      <c r="AT141"/>
      <c r="AU141"/>
    </row>
    <row r="142" spans="6:47" ht="13.2" hidden="1" customHeight="1" x14ac:dyDescent="0.2">
      <c r="F142"/>
      <c r="I142"/>
      <c r="J142"/>
      <c r="K142"/>
      <c r="L142"/>
      <c r="M142"/>
      <c r="N142"/>
      <c r="Q142"/>
      <c r="R142"/>
      <c r="S142"/>
      <c r="T142"/>
      <c r="U142"/>
      <c r="V142"/>
      <c r="Y142"/>
      <c r="Z142"/>
      <c r="AA142"/>
      <c r="AB142"/>
      <c r="AC142"/>
      <c r="AD142"/>
      <c r="AE142"/>
      <c r="AG142"/>
      <c r="AH142"/>
      <c r="AI142"/>
      <c r="AJ142"/>
      <c r="AK142"/>
      <c r="AL142"/>
      <c r="AM142"/>
      <c r="AN142"/>
      <c r="AO142"/>
      <c r="AP142"/>
      <c r="AQ142"/>
      <c r="AR142"/>
      <c r="AS142"/>
      <c r="AT142"/>
      <c r="AU142"/>
    </row>
    <row r="143" spans="6:47" ht="13.2" hidden="1" customHeight="1" x14ac:dyDescent="0.2">
      <c r="F143"/>
      <c r="I143"/>
      <c r="J143"/>
      <c r="K143"/>
      <c r="L143"/>
      <c r="M143"/>
      <c r="N143"/>
      <c r="Q143"/>
      <c r="R143"/>
      <c r="S143"/>
      <c r="T143"/>
      <c r="U143"/>
      <c r="V143"/>
      <c r="Y143"/>
      <c r="Z143"/>
      <c r="AA143"/>
      <c r="AB143"/>
      <c r="AC143"/>
      <c r="AD143"/>
      <c r="AE143"/>
      <c r="AG143"/>
      <c r="AH143"/>
      <c r="AI143"/>
      <c r="AJ143"/>
      <c r="AK143"/>
      <c r="AL143"/>
      <c r="AM143"/>
      <c r="AN143"/>
      <c r="AO143"/>
      <c r="AP143"/>
      <c r="AQ143"/>
      <c r="AR143"/>
      <c r="AS143"/>
      <c r="AT143"/>
      <c r="AU143"/>
    </row>
    <row r="144" spans="6:47" ht="13.2" hidden="1" customHeight="1" x14ac:dyDescent="0.2">
      <c r="F144"/>
      <c r="I144"/>
      <c r="J144"/>
      <c r="K144"/>
      <c r="L144"/>
      <c r="M144"/>
      <c r="N144"/>
      <c r="Q144"/>
      <c r="R144"/>
      <c r="S144"/>
      <c r="T144"/>
      <c r="U144"/>
      <c r="V144"/>
      <c r="Y144"/>
      <c r="Z144"/>
      <c r="AA144"/>
      <c r="AB144"/>
      <c r="AC144"/>
      <c r="AD144"/>
      <c r="AE144"/>
      <c r="AG144"/>
      <c r="AH144"/>
      <c r="AI144"/>
      <c r="AJ144"/>
      <c r="AK144"/>
      <c r="AL144"/>
      <c r="AM144"/>
      <c r="AN144"/>
      <c r="AO144"/>
      <c r="AP144"/>
      <c r="AQ144"/>
      <c r="AR144"/>
      <c r="AS144"/>
      <c r="AT144"/>
      <c r="AU144"/>
    </row>
    <row r="145" spans="6:47" ht="13.2" hidden="1" customHeight="1" x14ac:dyDescent="0.2">
      <c r="F145"/>
      <c r="I145"/>
      <c r="J145"/>
      <c r="K145"/>
      <c r="L145"/>
      <c r="M145"/>
      <c r="N145"/>
      <c r="Q145"/>
      <c r="R145"/>
      <c r="S145"/>
      <c r="T145"/>
      <c r="U145"/>
      <c r="V145"/>
      <c r="Y145"/>
      <c r="Z145"/>
      <c r="AA145"/>
      <c r="AB145"/>
      <c r="AC145"/>
      <c r="AD145"/>
      <c r="AE145"/>
      <c r="AG145"/>
      <c r="AH145"/>
      <c r="AI145"/>
      <c r="AJ145"/>
      <c r="AK145"/>
      <c r="AL145"/>
      <c r="AM145"/>
      <c r="AN145"/>
      <c r="AO145"/>
      <c r="AP145"/>
      <c r="AQ145"/>
      <c r="AR145"/>
      <c r="AS145"/>
      <c r="AT145"/>
      <c r="AU145"/>
    </row>
    <row r="146" spans="6:47" ht="13.2" hidden="1" customHeight="1" x14ac:dyDescent="0.2">
      <c r="F146"/>
      <c r="I146"/>
      <c r="J146"/>
      <c r="K146"/>
      <c r="L146"/>
      <c r="M146"/>
      <c r="N146"/>
      <c r="Q146"/>
      <c r="R146"/>
      <c r="S146"/>
      <c r="T146"/>
      <c r="U146"/>
      <c r="V146"/>
      <c r="Y146"/>
      <c r="Z146"/>
      <c r="AA146"/>
      <c r="AB146"/>
      <c r="AC146"/>
      <c r="AD146"/>
      <c r="AE146"/>
      <c r="AG146"/>
      <c r="AH146"/>
      <c r="AI146"/>
      <c r="AJ146"/>
      <c r="AK146"/>
      <c r="AL146"/>
      <c r="AM146"/>
      <c r="AN146"/>
      <c r="AO146"/>
      <c r="AP146"/>
      <c r="AQ146"/>
      <c r="AR146"/>
      <c r="AS146"/>
      <c r="AT146"/>
      <c r="AU146"/>
    </row>
    <row r="147" spans="6:47" ht="13.2" hidden="1" customHeight="1" x14ac:dyDescent="0.2">
      <c r="F147"/>
      <c r="I147"/>
      <c r="J147"/>
      <c r="K147"/>
      <c r="L147"/>
      <c r="M147"/>
      <c r="N147"/>
      <c r="Q147"/>
      <c r="R147"/>
      <c r="S147"/>
      <c r="T147"/>
      <c r="U147"/>
      <c r="V147"/>
      <c r="Y147"/>
      <c r="Z147"/>
      <c r="AA147"/>
      <c r="AB147"/>
      <c r="AC147"/>
      <c r="AD147"/>
      <c r="AE147"/>
      <c r="AG147"/>
      <c r="AH147"/>
      <c r="AI147"/>
      <c r="AJ147"/>
      <c r="AK147"/>
      <c r="AL147"/>
      <c r="AM147"/>
      <c r="AN147"/>
      <c r="AO147"/>
      <c r="AP147"/>
      <c r="AQ147"/>
      <c r="AR147"/>
      <c r="AS147"/>
      <c r="AT147"/>
      <c r="AU147"/>
    </row>
    <row r="148" spans="6:47" ht="13.2" hidden="1" customHeight="1" x14ac:dyDescent="0.2">
      <c r="F148"/>
      <c r="I148"/>
      <c r="J148"/>
      <c r="K148"/>
      <c r="L148"/>
      <c r="M148"/>
      <c r="N148"/>
      <c r="Q148"/>
      <c r="R148"/>
      <c r="S148"/>
      <c r="T148"/>
      <c r="U148"/>
      <c r="V148"/>
      <c r="Y148"/>
      <c r="Z148"/>
      <c r="AA148"/>
      <c r="AB148"/>
      <c r="AC148"/>
      <c r="AD148"/>
      <c r="AE148"/>
      <c r="AG148"/>
      <c r="AH148"/>
      <c r="AI148"/>
      <c r="AJ148"/>
      <c r="AK148"/>
      <c r="AL148"/>
      <c r="AM148"/>
      <c r="AN148"/>
      <c r="AO148"/>
      <c r="AP148"/>
      <c r="AQ148"/>
      <c r="AR148"/>
      <c r="AS148"/>
      <c r="AT148"/>
      <c r="AU148"/>
    </row>
    <row r="149" spans="6:47" ht="13.2" hidden="1" customHeight="1" x14ac:dyDescent="0.2">
      <c r="F149"/>
      <c r="I149"/>
      <c r="J149"/>
      <c r="K149"/>
      <c r="L149"/>
      <c r="M149"/>
      <c r="N149"/>
      <c r="Q149"/>
      <c r="R149"/>
      <c r="S149"/>
      <c r="T149"/>
      <c r="U149"/>
      <c r="V149"/>
      <c r="Y149"/>
      <c r="Z149"/>
      <c r="AA149"/>
      <c r="AB149"/>
      <c r="AC149"/>
      <c r="AD149"/>
      <c r="AE149"/>
      <c r="AG149"/>
      <c r="AH149"/>
      <c r="AI149"/>
      <c r="AJ149"/>
      <c r="AK149"/>
      <c r="AL149"/>
      <c r="AM149"/>
      <c r="AN149"/>
      <c r="AO149"/>
      <c r="AP149"/>
      <c r="AQ149"/>
      <c r="AR149"/>
      <c r="AS149"/>
      <c r="AT149"/>
      <c r="AU149"/>
    </row>
    <row r="150" spans="6:47" ht="13.2" hidden="1" customHeight="1" x14ac:dyDescent="0.2">
      <c r="F150"/>
      <c r="I150"/>
      <c r="J150"/>
      <c r="K150"/>
      <c r="L150"/>
      <c r="M150"/>
      <c r="N150"/>
      <c r="Q150"/>
      <c r="R150"/>
      <c r="S150"/>
      <c r="T150"/>
      <c r="U150"/>
      <c r="V150"/>
      <c r="Y150"/>
      <c r="Z150"/>
      <c r="AA150"/>
      <c r="AB150"/>
      <c r="AC150"/>
      <c r="AD150"/>
      <c r="AE150"/>
      <c r="AG150"/>
      <c r="AH150"/>
      <c r="AI150"/>
      <c r="AJ150"/>
      <c r="AK150"/>
      <c r="AL150"/>
      <c r="AM150"/>
      <c r="AN150"/>
      <c r="AO150"/>
      <c r="AP150"/>
      <c r="AQ150"/>
      <c r="AR150"/>
      <c r="AS150"/>
      <c r="AT150"/>
      <c r="AU150"/>
    </row>
    <row r="151" spans="6:47" ht="13.2" hidden="1" customHeight="1" x14ac:dyDescent="0.2">
      <c r="F151"/>
      <c r="I151"/>
      <c r="J151"/>
      <c r="K151"/>
      <c r="L151"/>
      <c r="M151"/>
      <c r="N151"/>
      <c r="Q151"/>
      <c r="R151"/>
      <c r="S151"/>
      <c r="T151"/>
      <c r="U151"/>
      <c r="V151"/>
      <c r="Y151"/>
      <c r="Z151"/>
      <c r="AA151"/>
      <c r="AB151"/>
      <c r="AC151"/>
      <c r="AD151"/>
      <c r="AE151"/>
      <c r="AG151"/>
      <c r="AH151"/>
      <c r="AI151"/>
      <c r="AJ151"/>
      <c r="AK151"/>
      <c r="AL151"/>
      <c r="AM151"/>
      <c r="AN151"/>
      <c r="AO151"/>
      <c r="AP151"/>
      <c r="AQ151"/>
      <c r="AR151"/>
      <c r="AS151"/>
      <c r="AT151"/>
      <c r="AU151"/>
    </row>
    <row r="152" spans="6:47" ht="13.2" hidden="1" customHeight="1" x14ac:dyDescent="0.2">
      <c r="F152"/>
      <c r="I152"/>
      <c r="J152"/>
      <c r="K152"/>
      <c r="L152"/>
      <c r="M152"/>
      <c r="N152"/>
      <c r="Q152"/>
      <c r="R152"/>
      <c r="S152"/>
      <c r="T152"/>
      <c r="U152"/>
      <c r="V152"/>
      <c r="Y152"/>
      <c r="Z152"/>
      <c r="AA152"/>
      <c r="AB152"/>
      <c r="AC152"/>
      <c r="AD152"/>
      <c r="AE152"/>
      <c r="AG152"/>
      <c r="AH152"/>
      <c r="AI152"/>
      <c r="AJ152"/>
      <c r="AK152"/>
      <c r="AL152"/>
      <c r="AM152"/>
      <c r="AN152"/>
      <c r="AO152"/>
      <c r="AP152"/>
      <c r="AQ152"/>
      <c r="AR152"/>
      <c r="AS152"/>
      <c r="AT152"/>
      <c r="AU152"/>
    </row>
    <row r="153" spans="6:47" ht="13.2" hidden="1" customHeight="1" x14ac:dyDescent="0.2">
      <c r="F153"/>
      <c r="I153"/>
      <c r="J153"/>
      <c r="K153"/>
      <c r="L153"/>
      <c r="M153"/>
      <c r="N153"/>
      <c r="Q153"/>
      <c r="R153"/>
      <c r="S153"/>
      <c r="T153"/>
      <c r="U153"/>
      <c r="V153"/>
      <c r="Y153"/>
      <c r="Z153"/>
      <c r="AA153"/>
      <c r="AB153"/>
      <c r="AC153"/>
      <c r="AD153"/>
      <c r="AE153"/>
      <c r="AG153"/>
      <c r="AH153"/>
      <c r="AI153"/>
      <c r="AJ153"/>
      <c r="AK153"/>
      <c r="AL153"/>
      <c r="AM153"/>
      <c r="AN153"/>
      <c r="AO153"/>
      <c r="AP153"/>
      <c r="AQ153"/>
      <c r="AR153"/>
      <c r="AS153"/>
      <c r="AT153"/>
      <c r="AU153"/>
    </row>
    <row r="154" spans="6:47" ht="13.2" hidden="1" customHeight="1" x14ac:dyDescent="0.2">
      <c r="F154"/>
      <c r="I154"/>
      <c r="J154"/>
      <c r="K154"/>
      <c r="L154"/>
      <c r="M154"/>
      <c r="N154"/>
      <c r="Q154"/>
      <c r="R154"/>
      <c r="S154"/>
      <c r="T154"/>
      <c r="U154"/>
      <c r="V154"/>
      <c r="Y154"/>
      <c r="Z154"/>
      <c r="AA154"/>
      <c r="AB154"/>
      <c r="AC154"/>
      <c r="AD154"/>
      <c r="AE154"/>
      <c r="AG154"/>
      <c r="AH154"/>
      <c r="AI154"/>
      <c r="AJ154"/>
      <c r="AK154"/>
      <c r="AL154"/>
      <c r="AM154"/>
      <c r="AN154"/>
      <c r="AO154"/>
      <c r="AP154"/>
      <c r="AQ154"/>
      <c r="AR154"/>
      <c r="AS154"/>
      <c r="AT154"/>
      <c r="AU154"/>
    </row>
    <row r="155" spans="6:47" ht="13.2" hidden="1" customHeight="1" x14ac:dyDescent="0.2">
      <c r="F155"/>
      <c r="I155"/>
      <c r="J155"/>
      <c r="K155"/>
      <c r="L155"/>
      <c r="M155"/>
      <c r="N155"/>
      <c r="Q155"/>
      <c r="R155"/>
      <c r="S155"/>
      <c r="T155"/>
      <c r="U155"/>
      <c r="V155"/>
      <c r="Y155"/>
      <c r="Z155"/>
      <c r="AA155"/>
      <c r="AB155"/>
      <c r="AC155"/>
      <c r="AD155"/>
      <c r="AE155"/>
      <c r="AG155"/>
      <c r="AH155"/>
      <c r="AI155"/>
      <c r="AJ155"/>
      <c r="AK155"/>
      <c r="AL155"/>
      <c r="AM155"/>
      <c r="AN155"/>
      <c r="AO155"/>
      <c r="AP155"/>
      <c r="AQ155"/>
      <c r="AR155"/>
      <c r="AS155"/>
      <c r="AT155"/>
      <c r="AU155"/>
    </row>
    <row r="156" spans="6:47" ht="13.2" hidden="1" customHeight="1" x14ac:dyDescent="0.2">
      <c r="F156"/>
      <c r="I156"/>
      <c r="J156"/>
      <c r="K156"/>
      <c r="L156"/>
      <c r="M156"/>
      <c r="N156"/>
      <c r="Q156"/>
      <c r="R156"/>
      <c r="S156"/>
      <c r="T156"/>
      <c r="U156"/>
      <c r="V156"/>
      <c r="Y156"/>
      <c r="Z156"/>
      <c r="AA156"/>
      <c r="AB156"/>
      <c r="AC156"/>
      <c r="AD156"/>
      <c r="AE156"/>
      <c r="AG156"/>
      <c r="AH156"/>
      <c r="AI156"/>
      <c r="AJ156"/>
      <c r="AK156"/>
      <c r="AL156"/>
      <c r="AM156"/>
      <c r="AN156"/>
      <c r="AO156"/>
      <c r="AP156"/>
      <c r="AQ156"/>
      <c r="AR156"/>
      <c r="AS156"/>
      <c r="AT156"/>
      <c r="AU156"/>
    </row>
    <row r="157" spans="6:47" ht="13.2" hidden="1" customHeight="1" x14ac:dyDescent="0.2">
      <c r="F157"/>
      <c r="I157"/>
      <c r="J157"/>
      <c r="K157"/>
      <c r="L157"/>
      <c r="M157"/>
      <c r="N157"/>
      <c r="Q157"/>
      <c r="R157"/>
      <c r="S157"/>
      <c r="T157"/>
      <c r="U157"/>
      <c r="V157"/>
      <c r="Y157"/>
      <c r="Z157"/>
      <c r="AA157"/>
      <c r="AB157"/>
      <c r="AC157"/>
      <c r="AD157"/>
      <c r="AE157"/>
      <c r="AG157"/>
      <c r="AH157"/>
      <c r="AI157"/>
      <c r="AJ157"/>
      <c r="AK157"/>
      <c r="AL157"/>
      <c r="AM157"/>
      <c r="AN157"/>
      <c r="AO157"/>
      <c r="AP157"/>
      <c r="AQ157"/>
      <c r="AR157"/>
      <c r="AS157"/>
      <c r="AT157"/>
      <c r="AU157"/>
    </row>
    <row r="158" spans="6:47" ht="13.2" hidden="1" customHeight="1" x14ac:dyDescent="0.2">
      <c r="F158"/>
      <c r="I158"/>
      <c r="J158"/>
      <c r="K158"/>
      <c r="L158"/>
      <c r="M158"/>
      <c r="N158"/>
      <c r="Q158"/>
      <c r="R158"/>
      <c r="S158"/>
      <c r="T158"/>
      <c r="U158"/>
      <c r="V158"/>
      <c r="Y158"/>
      <c r="Z158"/>
      <c r="AA158"/>
      <c r="AB158"/>
      <c r="AC158"/>
      <c r="AD158"/>
      <c r="AE158"/>
      <c r="AG158"/>
      <c r="AH158"/>
      <c r="AI158"/>
      <c r="AJ158"/>
      <c r="AK158"/>
      <c r="AL158"/>
      <c r="AM158"/>
      <c r="AN158"/>
      <c r="AO158"/>
      <c r="AP158"/>
      <c r="AQ158"/>
      <c r="AR158"/>
      <c r="AS158"/>
      <c r="AT158"/>
      <c r="AU158"/>
    </row>
    <row r="159" spans="6:47" ht="13.2" hidden="1" customHeight="1" x14ac:dyDescent="0.2">
      <c r="F159"/>
      <c r="I159"/>
      <c r="J159"/>
      <c r="K159"/>
      <c r="L159"/>
      <c r="M159"/>
      <c r="N159"/>
      <c r="Q159"/>
      <c r="R159"/>
      <c r="S159"/>
      <c r="T159"/>
      <c r="U159"/>
      <c r="V159"/>
      <c r="Y159"/>
      <c r="Z159"/>
      <c r="AA159"/>
      <c r="AB159"/>
      <c r="AC159"/>
      <c r="AD159"/>
      <c r="AE159"/>
      <c r="AG159"/>
      <c r="AH159"/>
      <c r="AI159"/>
      <c r="AJ159"/>
      <c r="AK159"/>
      <c r="AL159"/>
      <c r="AM159"/>
      <c r="AN159"/>
      <c r="AO159"/>
      <c r="AP159"/>
      <c r="AQ159"/>
      <c r="AR159"/>
      <c r="AS159"/>
      <c r="AT159"/>
      <c r="AU159"/>
    </row>
    <row r="160" spans="6:47" ht="13.2" hidden="1" customHeight="1" x14ac:dyDescent="0.2">
      <c r="F160"/>
      <c r="I160"/>
      <c r="J160"/>
      <c r="K160"/>
      <c r="L160"/>
      <c r="M160"/>
      <c r="N160"/>
      <c r="Q160"/>
      <c r="R160"/>
      <c r="S160"/>
      <c r="T160"/>
      <c r="U160"/>
      <c r="V160"/>
      <c r="Y160"/>
      <c r="Z160"/>
      <c r="AA160"/>
      <c r="AB160"/>
      <c r="AC160"/>
      <c r="AD160"/>
      <c r="AE160"/>
      <c r="AG160"/>
      <c r="AH160"/>
      <c r="AI160"/>
      <c r="AJ160"/>
      <c r="AK160"/>
      <c r="AL160"/>
      <c r="AM160"/>
      <c r="AN160"/>
      <c r="AO160"/>
      <c r="AP160"/>
      <c r="AQ160"/>
      <c r="AR160"/>
      <c r="AS160"/>
      <c r="AT160"/>
      <c r="AU160"/>
    </row>
    <row r="161" spans="6:47" ht="13.2" hidden="1" customHeight="1" x14ac:dyDescent="0.2">
      <c r="F161"/>
      <c r="I161"/>
      <c r="J161"/>
      <c r="K161"/>
      <c r="L161"/>
      <c r="M161"/>
      <c r="N161"/>
      <c r="Q161"/>
      <c r="R161"/>
      <c r="S161"/>
      <c r="T161"/>
      <c r="U161"/>
      <c r="V161"/>
      <c r="Y161"/>
      <c r="Z161"/>
      <c r="AA161"/>
      <c r="AB161"/>
      <c r="AC161"/>
      <c r="AD161"/>
      <c r="AE161"/>
      <c r="AG161"/>
      <c r="AH161"/>
      <c r="AI161"/>
      <c r="AJ161"/>
      <c r="AK161"/>
      <c r="AL161"/>
      <c r="AM161"/>
      <c r="AN161"/>
      <c r="AO161"/>
      <c r="AP161"/>
      <c r="AQ161"/>
      <c r="AR161"/>
      <c r="AS161"/>
      <c r="AT161"/>
      <c r="AU161"/>
    </row>
    <row r="162" spans="6:47" ht="13.2" hidden="1" customHeight="1" x14ac:dyDescent="0.2">
      <c r="F162"/>
      <c r="I162"/>
      <c r="J162"/>
      <c r="K162"/>
      <c r="L162"/>
      <c r="M162"/>
      <c r="N162"/>
      <c r="Q162"/>
      <c r="R162"/>
      <c r="S162"/>
      <c r="T162"/>
      <c r="U162"/>
      <c r="V162"/>
      <c r="Y162"/>
      <c r="Z162"/>
      <c r="AA162"/>
      <c r="AB162"/>
      <c r="AC162"/>
      <c r="AD162"/>
      <c r="AE162"/>
      <c r="AG162"/>
      <c r="AH162"/>
      <c r="AI162"/>
      <c r="AJ162"/>
      <c r="AK162"/>
      <c r="AL162"/>
      <c r="AM162"/>
      <c r="AN162"/>
      <c r="AO162"/>
      <c r="AP162"/>
      <c r="AQ162"/>
      <c r="AR162"/>
      <c r="AS162"/>
      <c r="AT162"/>
      <c r="AU162"/>
    </row>
    <row r="163" spans="6:47" ht="13.2" hidden="1" customHeight="1" x14ac:dyDescent="0.2">
      <c r="F163"/>
      <c r="I163"/>
      <c r="J163"/>
      <c r="K163"/>
      <c r="L163"/>
      <c r="M163"/>
      <c r="N163"/>
      <c r="Q163"/>
      <c r="R163"/>
      <c r="S163"/>
      <c r="T163"/>
      <c r="U163"/>
      <c r="V163"/>
      <c r="Y163"/>
      <c r="Z163"/>
      <c r="AA163"/>
      <c r="AB163"/>
      <c r="AC163"/>
      <c r="AD163"/>
      <c r="AE163"/>
      <c r="AG163"/>
      <c r="AH163"/>
      <c r="AI163"/>
      <c r="AJ163"/>
      <c r="AK163"/>
      <c r="AL163"/>
      <c r="AM163"/>
      <c r="AN163"/>
      <c r="AO163"/>
      <c r="AP163"/>
      <c r="AQ163"/>
      <c r="AR163"/>
      <c r="AS163"/>
      <c r="AT163"/>
      <c r="AU163"/>
    </row>
    <row r="164" spans="6:47" ht="13.2" hidden="1" customHeight="1" x14ac:dyDescent="0.2">
      <c r="F164"/>
      <c r="I164"/>
      <c r="J164"/>
      <c r="K164"/>
      <c r="L164"/>
      <c r="M164"/>
      <c r="N164"/>
      <c r="Q164"/>
      <c r="R164"/>
      <c r="S164"/>
      <c r="T164"/>
      <c r="U164"/>
      <c r="V164"/>
      <c r="Y164"/>
      <c r="Z164"/>
      <c r="AA164"/>
      <c r="AB164"/>
      <c r="AC164"/>
      <c r="AD164"/>
      <c r="AE164"/>
      <c r="AG164"/>
      <c r="AH164"/>
      <c r="AI164"/>
      <c r="AJ164"/>
      <c r="AK164"/>
      <c r="AL164"/>
      <c r="AM164"/>
      <c r="AN164"/>
      <c r="AO164"/>
      <c r="AP164"/>
      <c r="AQ164"/>
      <c r="AR164"/>
      <c r="AS164"/>
      <c r="AT164"/>
      <c r="AU164"/>
    </row>
    <row r="165" spans="6:47" ht="13.2" hidden="1" customHeight="1" x14ac:dyDescent="0.2">
      <c r="F165"/>
      <c r="I165"/>
      <c r="J165"/>
      <c r="K165"/>
      <c r="L165"/>
      <c r="M165"/>
      <c r="N165"/>
      <c r="Q165"/>
      <c r="R165"/>
      <c r="S165"/>
      <c r="T165"/>
      <c r="U165"/>
      <c r="V165"/>
      <c r="Y165"/>
      <c r="Z165"/>
      <c r="AA165"/>
      <c r="AB165"/>
      <c r="AC165"/>
      <c r="AD165"/>
      <c r="AE165"/>
      <c r="AG165"/>
      <c r="AH165"/>
      <c r="AI165"/>
      <c r="AJ165"/>
      <c r="AK165"/>
      <c r="AL165"/>
      <c r="AM165"/>
      <c r="AN165"/>
      <c r="AO165"/>
      <c r="AP165"/>
      <c r="AQ165"/>
      <c r="AR165"/>
      <c r="AS165"/>
      <c r="AT165"/>
      <c r="AU165"/>
    </row>
    <row r="166" spans="6:47" ht="13.2" hidden="1" customHeight="1" x14ac:dyDescent="0.2">
      <c r="F166"/>
      <c r="I166"/>
      <c r="J166"/>
      <c r="K166"/>
      <c r="L166"/>
      <c r="M166"/>
      <c r="N166"/>
      <c r="Q166"/>
      <c r="R166"/>
      <c r="S166"/>
      <c r="T166"/>
      <c r="U166"/>
      <c r="V166"/>
      <c r="Y166"/>
      <c r="Z166"/>
      <c r="AA166"/>
      <c r="AB166"/>
      <c r="AC166"/>
      <c r="AD166"/>
      <c r="AE166"/>
      <c r="AG166"/>
      <c r="AH166"/>
      <c r="AI166"/>
      <c r="AJ166"/>
      <c r="AK166"/>
      <c r="AL166"/>
      <c r="AM166"/>
      <c r="AN166"/>
      <c r="AO166"/>
      <c r="AP166"/>
      <c r="AQ166"/>
      <c r="AR166"/>
      <c r="AS166"/>
      <c r="AT166"/>
      <c r="AU166"/>
    </row>
    <row r="167" spans="6:47" ht="13.2" hidden="1" customHeight="1" x14ac:dyDescent="0.2">
      <c r="F167"/>
      <c r="I167"/>
      <c r="J167"/>
      <c r="K167"/>
      <c r="L167"/>
      <c r="M167"/>
      <c r="N167"/>
      <c r="Q167"/>
      <c r="R167"/>
      <c r="S167"/>
      <c r="T167"/>
      <c r="U167"/>
      <c r="V167"/>
      <c r="Y167"/>
      <c r="Z167"/>
      <c r="AA167"/>
      <c r="AB167"/>
      <c r="AC167"/>
      <c r="AD167"/>
      <c r="AE167"/>
      <c r="AG167"/>
      <c r="AH167"/>
      <c r="AI167"/>
      <c r="AJ167"/>
      <c r="AK167"/>
      <c r="AL167"/>
      <c r="AM167"/>
      <c r="AN167"/>
      <c r="AO167"/>
      <c r="AP167"/>
      <c r="AQ167"/>
      <c r="AR167"/>
      <c r="AS167"/>
      <c r="AT167"/>
      <c r="AU167"/>
    </row>
    <row r="168" spans="6:47" ht="13.2" hidden="1" customHeight="1" x14ac:dyDescent="0.2">
      <c r="F168"/>
      <c r="I168"/>
      <c r="J168"/>
      <c r="K168"/>
      <c r="L168"/>
      <c r="M168"/>
      <c r="N168"/>
      <c r="Q168"/>
      <c r="R168"/>
      <c r="S168"/>
      <c r="T168"/>
      <c r="U168"/>
      <c r="V168"/>
      <c r="Y168"/>
      <c r="Z168"/>
      <c r="AA168"/>
      <c r="AB168"/>
      <c r="AC168"/>
      <c r="AD168"/>
      <c r="AE168"/>
      <c r="AG168"/>
      <c r="AH168"/>
      <c r="AI168"/>
      <c r="AJ168"/>
      <c r="AK168"/>
      <c r="AL168"/>
      <c r="AM168"/>
      <c r="AN168"/>
      <c r="AO168"/>
      <c r="AP168"/>
      <c r="AQ168"/>
      <c r="AR168"/>
      <c r="AS168"/>
      <c r="AT168"/>
      <c r="AU168"/>
    </row>
    <row r="169" spans="6:47" ht="13.2" hidden="1" customHeight="1" x14ac:dyDescent="0.2">
      <c r="F169"/>
      <c r="I169"/>
      <c r="J169"/>
      <c r="K169"/>
      <c r="L169"/>
      <c r="M169"/>
      <c r="N169"/>
      <c r="Q169"/>
      <c r="R169"/>
      <c r="S169"/>
      <c r="T169"/>
      <c r="U169"/>
      <c r="V169"/>
      <c r="Y169"/>
      <c r="Z169"/>
      <c r="AA169"/>
      <c r="AB169"/>
      <c r="AC169"/>
      <c r="AD169"/>
      <c r="AE169"/>
      <c r="AG169"/>
      <c r="AH169"/>
      <c r="AI169"/>
      <c r="AJ169"/>
      <c r="AK169"/>
      <c r="AL169"/>
      <c r="AM169"/>
      <c r="AN169"/>
      <c r="AO169"/>
      <c r="AP169"/>
      <c r="AQ169"/>
      <c r="AR169"/>
      <c r="AS169"/>
      <c r="AT169"/>
      <c r="AU169"/>
    </row>
    <row r="170" spans="6:47" ht="13.2" hidden="1" customHeight="1" x14ac:dyDescent="0.2">
      <c r="F170"/>
      <c r="I170"/>
      <c r="J170"/>
      <c r="K170"/>
      <c r="L170"/>
      <c r="M170"/>
      <c r="N170"/>
      <c r="Q170"/>
      <c r="R170"/>
      <c r="S170"/>
      <c r="T170"/>
      <c r="U170"/>
      <c r="V170"/>
      <c r="Y170"/>
      <c r="Z170"/>
      <c r="AA170"/>
      <c r="AB170"/>
      <c r="AC170"/>
      <c r="AD170"/>
      <c r="AE170"/>
      <c r="AG170"/>
      <c r="AH170"/>
      <c r="AI170"/>
      <c r="AJ170"/>
      <c r="AK170"/>
      <c r="AL170"/>
      <c r="AM170"/>
      <c r="AN170"/>
      <c r="AO170"/>
      <c r="AP170"/>
      <c r="AQ170"/>
      <c r="AR170"/>
      <c r="AS170"/>
      <c r="AT170"/>
      <c r="AU170"/>
    </row>
    <row r="171" spans="6:47" ht="13.2" hidden="1" customHeight="1" x14ac:dyDescent="0.2">
      <c r="F171"/>
      <c r="I171"/>
      <c r="J171"/>
      <c r="K171"/>
      <c r="L171"/>
      <c r="M171"/>
      <c r="N171"/>
      <c r="Q171"/>
      <c r="R171"/>
      <c r="S171"/>
      <c r="T171"/>
      <c r="U171"/>
      <c r="V171"/>
      <c r="Y171"/>
      <c r="Z171"/>
      <c r="AA171"/>
      <c r="AB171"/>
      <c r="AC171"/>
      <c r="AD171"/>
      <c r="AE171"/>
      <c r="AG171"/>
      <c r="AH171"/>
      <c r="AI171"/>
      <c r="AJ171"/>
      <c r="AK171"/>
      <c r="AL171"/>
      <c r="AM171"/>
      <c r="AN171"/>
      <c r="AO171"/>
      <c r="AP171"/>
      <c r="AQ171"/>
      <c r="AR171"/>
      <c r="AS171"/>
      <c r="AT171"/>
      <c r="AU171"/>
    </row>
    <row r="172" spans="6:47" ht="13.2" hidden="1" customHeight="1" x14ac:dyDescent="0.2">
      <c r="F172"/>
      <c r="I172"/>
      <c r="J172"/>
      <c r="K172"/>
      <c r="L172"/>
      <c r="M172"/>
      <c r="N172"/>
      <c r="Q172"/>
      <c r="R172"/>
      <c r="S172"/>
      <c r="T172"/>
      <c r="U172"/>
      <c r="V172"/>
      <c r="Y172"/>
      <c r="Z172"/>
      <c r="AA172"/>
      <c r="AB172"/>
      <c r="AC172"/>
      <c r="AD172"/>
      <c r="AE172"/>
      <c r="AG172"/>
      <c r="AH172"/>
      <c r="AI172"/>
      <c r="AJ172"/>
      <c r="AK172"/>
      <c r="AL172"/>
      <c r="AM172"/>
      <c r="AN172"/>
      <c r="AO172"/>
      <c r="AP172"/>
      <c r="AQ172"/>
      <c r="AR172"/>
      <c r="AS172"/>
      <c r="AT172"/>
      <c r="AU172"/>
    </row>
    <row r="173" spans="6:47" ht="13.2" hidden="1" customHeight="1" x14ac:dyDescent="0.2">
      <c r="F173"/>
      <c r="I173"/>
      <c r="J173"/>
      <c r="K173"/>
      <c r="L173"/>
      <c r="M173"/>
      <c r="N173"/>
      <c r="Q173"/>
      <c r="R173"/>
      <c r="S173"/>
      <c r="T173"/>
      <c r="U173"/>
      <c r="V173"/>
      <c r="Y173"/>
      <c r="Z173"/>
      <c r="AA173"/>
      <c r="AB173"/>
      <c r="AC173"/>
      <c r="AD173"/>
      <c r="AE173"/>
      <c r="AG173"/>
      <c r="AH173"/>
      <c r="AI173"/>
      <c r="AJ173"/>
      <c r="AK173"/>
      <c r="AL173"/>
      <c r="AM173"/>
      <c r="AN173"/>
      <c r="AO173"/>
      <c r="AP173"/>
      <c r="AQ173"/>
      <c r="AR173"/>
      <c r="AS173"/>
      <c r="AT173"/>
      <c r="AU173"/>
    </row>
    <row r="174" spans="6:47" ht="13.2" hidden="1" customHeight="1" x14ac:dyDescent="0.2">
      <c r="F174"/>
      <c r="I174"/>
      <c r="J174"/>
      <c r="K174"/>
      <c r="L174"/>
      <c r="M174"/>
      <c r="N174"/>
      <c r="Q174"/>
      <c r="R174"/>
      <c r="S174"/>
      <c r="T174"/>
      <c r="U174"/>
      <c r="V174"/>
      <c r="Y174"/>
      <c r="Z174"/>
      <c r="AA174"/>
      <c r="AB174"/>
      <c r="AC174"/>
      <c r="AD174"/>
      <c r="AE174"/>
      <c r="AG174"/>
      <c r="AH174"/>
      <c r="AI174"/>
      <c r="AJ174"/>
      <c r="AK174"/>
      <c r="AL174"/>
      <c r="AM174"/>
      <c r="AN174"/>
      <c r="AO174"/>
      <c r="AP174"/>
      <c r="AQ174"/>
      <c r="AR174"/>
      <c r="AS174"/>
      <c r="AT174"/>
      <c r="AU174"/>
    </row>
    <row r="175" spans="6:47" ht="13.2" hidden="1" customHeight="1" x14ac:dyDescent="0.2">
      <c r="F175"/>
      <c r="I175"/>
      <c r="J175"/>
      <c r="K175"/>
      <c r="L175"/>
      <c r="M175"/>
      <c r="N175"/>
      <c r="Q175"/>
      <c r="R175"/>
      <c r="S175"/>
      <c r="T175"/>
      <c r="U175"/>
      <c r="V175"/>
      <c r="Y175"/>
      <c r="Z175"/>
      <c r="AA175"/>
      <c r="AB175"/>
      <c r="AC175"/>
      <c r="AD175"/>
      <c r="AE175"/>
      <c r="AG175"/>
      <c r="AH175"/>
      <c r="AI175"/>
      <c r="AJ175"/>
      <c r="AK175"/>
      <c r="AL175"/>
      <c r="AM175"/>
      <c r="AN175"/>
      <c r="AO175"/>
      <c r="AP175"/>
      <c r="AQ175"/>
      <c r="AR175"/>
      <c r="AS175"/>
      <c r="AT175"/>
      <c r="AU175"/>
    </row>
    <row r="176" spans="6:47" ht="13.2" hidden="1" customHeight="1" x14ac:dyDescent="0.2">
      <c r="F176"/>
      <c r="I176"/>
      <c r="J176"/>
      <c r="K176"/>
      <c r="L176"/>
      <c r="M176"/>
      <c r="N176"/>
      <c r="Q176"/>
      <c r="R176"/>
      <c r="S176"/>
      <c r="T176"/>
      <c r="U176"/>
      <c r="V176"/>
      <c r="Y176"/>
      <c r="Z176"/>
      <c r="AA176"/>
      <c r="AB176"/>
      <c r="AC176"/>
      <c r="AD176"/>
      <c r="AE176"/>
      <c r="AG176"/>
      <c r="AH176"/>
      <c r="AI176"/>
      <c r="AJ176"/>
      <c r="AK176"/>
      <c r="AL176"/>
      <c r="AM176"/>
      <c r="AN176"/>
      <c r="AO176"/>
      <c r="AP176"/>
      <c r="AQ176"/>
      <c r="AR176"/>
      <c r="AS176"/>
      <c r="AT176"/>
      <c r="AU176"/>
    </row>
    <row r="177" spans="6:47" ht="13.2" hidden="1" customHeight="1" x14ac:dyDescent="0.2">
      <c r="F177"/>
      <c r="I177"/>
      <c r="J177"/>
      <c r="K177"/>
      <c r="L177"/>
      <c r="M177"/>
      <c r="N177"/>
      <c r="Q177"/>
      <c r="R177"/>
      <c r="S177"/>
      <c r="T177"/>
      <c r="U177"/>
      <c r="V177"/>
      <c r="Y177"/>
      <c r="Z177"/>
      <c r="AA177"/>
      <c r="AB177"/>
      <c r="AC177"/>
      <c r="AD177"/>
      <c r="AE177"/>
      <c r="AG177"/>
      <c r="AH177"/>
      <c r="AI177"/>
      <c r="AJ177"/>
      <c r="AK177"/>
      <c r="AL177"/>
      <c r="AM177"/>
      <c r="AN177"/>
      <c r="AO177"/>
      <c r="AP177"/>
      <c r="AQ177"/>
      <c r="AR177"/>
      <c r="AS177"/>
      <c r="AT177"/>
      <c r="AU177"/>
    </row>
    <row r="178" spans="6:47" ht="13.2" hidden="1" customHeight="1" x14ac:dyDescent="0.2">
      <c r="F178"/>
      <c r="I178"/>
      <c r="J178"/>
      <c r="K178"/>
      <c r="L178"/>
      <c r="M178"/>
      <c r="N178"/>
      <c r="Q178"/>
      <c r="R178"/>
      <c r="S178"/>
      <c r="T178"/>
      <c r="U178"/>
      <c r="V178"/>
      <c r="Y178"/>
      <c r="Z178"/>
      <c r="AA178"/>
      <c r="AB178"/>
      <c r="AC178"/>
      <c r="AD178"/>
      <c r="AE178"/>
      <c r="AG178"/>
      <c r="AH178"/>
      <c r="AI178"/>
      <c r="AJ178"/>
      <c r="AK178"/>
      <c r="AL178"/>
      <c r="AM178"/>
      <c r="AN178"/>
      <c r="AO178"/>
      <c r="AP178"/>
      <c r="AQ178"/>
      <c r="AR178"/>
      <c r="AS178"/>
      <c r="AT178"/>
      <c r="AU178"/>
    </row>
    <row r="179" spans="6:47" ht="13.2" hidden="1" customHeight="1" x14ac:dyDescent="0.2">
      <c r="F179"/>
      <c r="I179"/>
      <c r="J179"/>
      <c r="K179"/>
      <c r="L179"/>
      <c r="M179"/>
      <c r="N179"/>
      <c r="Q179"/>
      <c r="R179"/>
      <c r="S179"/>
      <c r="T179"/>
      <c r="U179"/>
      <c r="V179"/>
      <c r="Y179"/>
      <c r="Z179"/>
      <c r="AA179"/>
      <c r="AB179"/>
      <c r="AC179"/>
      <c r="AD179"/>
      <c r="AE179"/>
      <c r="AG179"/>
      <c r="AH179"/>
      <c r="AI179"/>
      <c r="AJ179"/>
      <c r="AK179"/>
      <c r="AL179"/>
      <c r="AM179"/>
      <c r="AN179"/>
      <c r="AO179"/>
      <c r="AP179"/>
      <c r="AQ179"/>
      <c r="AR179"/>
      <c r="AS179"/>
      <c r="AT179"/>
      <c r="AU179"/>
    </row>
    <row r="180" spans="6:47" ht="13.2" hidden="1" customHeight="1" x14ac:dyDescent="0.2">
      <c r="F180"/>
      <c r="I180"/>
      <c r="J180"/>
      <c r="K180"/>
      <c r="L180"/>
      <c r="M180"/>
      <c r="N180"/>
      <c r="Q180"/>
      <c r="R180"/>
      <c r="S180"/>
      <c r="T180"/>
      <c r="U180"/>
      <c r="V180"/>
      <c r="Y180"/>
      <c r="Z180"/>
      <c r="AA180"/>
      <c r="AB180"/>
      <c r="AC180"/>
      <c r="AD180"/>
      <c r="AE180"/>
      <c r="AG180"/>
      <c r="AH180"/>
      <c r="AI180"/>
      <c r="AJ180"/>
      <c r="AK180"/>
      <c r="AL180"/>
      <c r="AM180"/>
      <c r="AN180"/>
      <c r="AO180"/>
      <c r="AP180"/>
      <c r="AQ180"/>
      <c r="AR180"/>
      <c r="AS180"/>
      <c r="AT180"/>
      <c r="AU180"/>
    </row>
    <row r="181" spans="6:47" ht="13.2" hidden="1" customHeight="1" x14ac:dyDescent="0.2">
      <c r="F181"/>
      <c r="I181"/>
      <c r="J181"/>
      <c r="K181"/>
      <c r="L181"/>
      <c r="M181"/>
      <c r="N181"/>
      <c r="Q181"/>
      <c r="R181"/>
      <c r="S181"/>
      <c r="T181"/>
      <c r="U181"/>
      <c r="V181"/>
      <c r="Y181"/>
      <c r="Z181"/>
      <c r="AA181"/>
      <c r="AB181"/>
      <c r="AC181"/>
      <c r="AD181"/>
      <c r="AE181"/>
      <c r="AG181"/>
      <c r="AH181"/>
      <c r="AI181"/>
      <c r="AJ181"/>
      <c r="AK181"/>
      <c r="AL181"/>
      <c r="AM181"/>
      <c r="AN181"/>
      <c r="AO181"/>
      <c r="AP181"/>
      <c r="AQ181"/>
      <c r="AR181"/>
      <c r="AS181"/>
      <c r="AT181"/>
      <c r="AU181"/>
    </row>
    <row r="182" spans="6:47" ht="13.2" hidden="1" customHeight="1" x14ac:dyDescent="0.2">
      <c r="F182"/>
      <c r="I182"/>
      <c r="J182"/>
      <c r="K182"/>
      <c r="L182"/>
      <c r="M182"/>
      <c r="N182"/>
      <c r="Q182"/>
      <c r="R182"/>
      <c r="S182"/>
      <c r="T182"/>
      <c r="U182"/>
      <c r="V182"/>
      <c r="Y182"/>
      <c r="Z182"/>
      <c r="AA182"/>
      <c r="AB182"/>
      <c r="AC182"/>
      <c r="AD182"/>
      <c r="AE182"/>
      <c r="AG182"/>
      <c r="AH182"/>
      <c r="AI182"/>
      <c r="AJ182"/>
      <c r="AK182"/>
      <c r="AL182"/>
      <c r="AM182"/>
      <c r="AN182"/>
      <c r="AO182"/>
      <c r="AP182"/>
      <c r="AQ182"/>
      <c r="AR182"/>
      <c r="AS182"/>
      <c r="AT182"/>
      <c r="AU182"/>
    </row>
    <row r="183" spans="6:47" ht="13.2" hidden="1" customHeight="1" x14ac:dyDescent="0.2">
      <c r="F183"/>
      <c r="I183"/>
      <c r="J183"/>
      <c r="K183"/>
      <c r="L183"/>
      <c r="M183"/>
      <c r="N183"/>
      <c r="Q183"/>
      <c r="R183"/>
      <c r="S183"/>
      <c r="T183"/>
      <c r="U183"/>
      <c r="V183"/>
      <c r="Y183"/>
      <c r="Z183"/>
      <c r="AA183"/>
      <c r="AB183"/>
      <c r="AC183"/>
      <c r="AD183"/>
      <c r="AE183"/>
      <c r="AG183"/>
      <c r="AH183"/>
      <c r="AI183"/>
      <c r="AJ183"/>
      <c r="AK183"/>
      <c r="AL183"/>
      <c r="AM183"/>
      <c r="AN183"/>
      <c r="AO183"/>
      <c r="AP183"/>
      <c r="AQ183"/>
      <c r="AR183"/>
      <c r="AS183"/>
      <c r="AT183"/>
      <c r="AU183"/>
    </row>
    <row r="184" spans="6:47" ht="13.2" hidden="1" customHeight="1" x14ac:dyDescent="0.2">
      <c r="F184"/>
      <c r="I184"/>
      <c r="J184"/>
      <c r="K184"/>
      <c r="L184"/>
      <c r="M184"/>
      <c r="N184"/>
      <c r="Q184"/>
      <c r="R184"/>
      <c r="S184"/>
      <c r="T184"/>
      <c r="U184"/>
      <c r="V184"/>
      <c r="Y184"/>
      <c r="Z184"/>
      <c r="AA184"/>
      <c r="AB184"/>
      <c r="AC184"/>
      <c r="AD184"/>
      <c r="AE184"/>
      <c r="AG184"/>
      <c r="AH184"/>
      <c r="AI184"/>
      <c r="AJ184"/>
      <c r="AK184"/>
      <c r="AL184"/>
      <c r="AM184"/>
      <c r="AN184"/>
      <c r="AO184"/>
      <c r="AP184"/>
      <c r="AQ184"/>
      <c r="AR184"/>
      <c r="AS184"/>
      <c r="AT184"/>
      <c r="AU184"/>
    </row>
    <row r="185" spans="6:47" ht="13.2" hidden="1" customHeight="1" x14ac:dyDescent="0.2">
      <c r="F185"/>
      <c r="I185"/>
      <c r="J185"/>
      <c r="K185"/>
      <c r="L185"/>
      <c r="M185"/>
      <c r="N185"/>
      <c r="Q185"/>
      <c r="R185"/>
      <c r="S185"/>
      <c r="T185"/>
      <c r="U185"/>
      <c r="V185"/>
      <c r="Y185"/>
      <c r="Z185"/>
      <c r="AA185"/>
      <c r="AB185"/>
      <c r="AC185"/>
      <c r="AD185"/>
      <c r="AE185"/>
      <c r="AG185"/>
      <c r="AH185"/>
      <c r="AI185"/>
      <c r="AJ185"/>
      <c r="AK185"/>
      <c r="AL185"/>
      <c r="AM185"/>
      <c r="AN185"/>
      <c r="AO185"/>
      <c r="AP185"/>
      <c r="AQ185"/>
      <c r="AR185"/>
      <c r="AS185"/>
      <c r="AT185"/>
      <c r="AU185"/>
    </row>
    <row r="186" spans="6:47" ht="13.2" hidden="1" customHeight="1" x14ac:dyDescent="0.2">
      <c r="F186"/>
      <c r="I186"/>
      <c r="J186"/>
      <c r="K186"/>
      <c r="L186"/>
      <c r="M186"/>
      <c r="N186"/>
      <c r="Q186"/>
      <c r="R186"/>
      <c r="S186"/>
      <c r="T186"/>
      <c r="U186"/>
      <c r="V186"/>
      <c r="Y186"/>
      <c r="Z186"/>
      <c r="AA186"/>
      <c r="AB186"/>
      <c r="AC186"/>
      <c r="AD186"/>
      <c r="AE186"/>
      <c r="AG186"/>
      <c r="AH186"/>
      <c r="AI186"/>
      <c r="AJ186"/>
      <c r="AK186"/>
      <c r="AL186"/>
      <c r="AM186"/>
      <c r="AN186"/>
      <c r="AO186"/>
      <c r="AP186"/>
      <c r="AQ186"/>
      <c r="AR186"/>
      <c r="AS186"/>
      <c r="AT186"/>
      <c r="AU186"/>
    </row>
    <row r="187" spans="6:47" ht="13.2" hidden="1" customHeight="1" x14ac:dyDescent="0.2">
      <c r="F187"/>
      <c r="I187"/>
      <c r="J187"/>
      <c r="K187"/>
      <c r="L187"/>
      <c r="M187"/>
      <c r="N187"/>
      <c r="Q187"/>
      <c r="R187"/>
      <c r="S187"/>
      <c r="T187"/>
      <c r="U187"/>
      <c r="V187"/>
      <c r="Y187"/>
      <c r="Z187"/>
      <c r="AA187"/>
      <c r="AB187"/>
      <c r="AC187"/>
      <c r="AD187"/>
      <c r="AE187"/>
      <c r="AG187"/>
      <c r="AH187"/>
      <c r="AI187"/>
      <c r="AJ187"/>
      <c r="AK187"/>
      <c r="AL187"/>
      <c r="AM187"/>
      <c r="AN187"/>
      <c r="AO187"/>
      <c r="AP187"/>
      <c r="AQ187"/>
      <c r="AR187"/>
      <c r="AS187"/>
      <c r="AT187"/>
      <c r="AU187"/>
    </row>
    <row r="188" spans="6:47" ht="13.2" hidden="1" customHeight="1" x14ac:dyDescent="0.2">
      <c r="F188"/>
      <c r="I188"/>
      <c r="J188"/>
      <c r="K188"/>
      <c r="L188"/>
      <c r="M188"/>
      <c r="N188"/>
      <c r="Q188"/>
      <c r="R188"/>
      <c r="S188"/>
      <c r="T188"/>
      <c r="U188"/>
      <c r="V188"/>
      <c r="Y188"/>
      <c r="Z188"/>
      <c r="AA188"/>
      <c r="AB188"/>
      <c r="AC188"/>
      <c r="AD188"/>
      <c r="AE188"/>
      <c r="AG188"/>
      <c r="AH188"/>
      <c r="AI188"/>
      <c r="AJ188"/>
      <c r="AK188"/>
      <c r="AL188"/>
      <c r="AM188"/>
      <c r="AN188"/>
      <c r="AO188"/>
      <c r="AP188"/>
      <c r="AQ188"/>
      <c r="AR188"/>
      <c r="AS188"/>
      <c r="AT188"/>
      <c r="AU188"/>
    </row>
    <row r="189" spans="6:47" ht="13.2" hidden="1" customHeight="1" x14ac:dyDescent="0.2">
      <c r="F189"/>
      <c r="I189"/>
      <c r="J189"/>
      <c r="K189"/>
      <c r="L189"/>
      <c r="M189"/>
      <c r="N189"/>
      <c r="Q189"/>
      <c r="R189"/>
      <c r="S189"/>
      <c r="T189"/>
      <c r="U189"/>
      <c r="V189"/>
      <c r="Y189"/>
      <c r="Z189"/>
      <c r="AA189"/>
      <c r="AB189"/>
      <c r="AC189"/>
      <c r="AD189"/>
      <c r="AE189"/>
      <c r="AG189"/>
      <c r="AH189"/>
      <c r="AI189"/>
      <c r="AJ189"/>
      <c r="AK189"/>
      <c r="AL189"/>
      <c r="AM189"/>
      <c r="AN189"/>
      <c r="AO189"/>
      <c r="AP189"/>
      <c r="AQ189"/>
      <c r="AR189"/>
      <c r="AS189"/>
      <c r="AT189"/>
      <c r="AU189"/>
    </row>
    <row r="190" spans="6:47" ht="13.2" hidden="1" customHeight="1" x14ac:dyDescent="0.2">
      <c r="F190"/>
      <c r="I190"/>
      <c r="J190"/>
      <c r="K190"/>
      <c r="L190"/>
      <c r="M190"/>
      <c r="N190"/>
      <c r="Q190"/>
      <c r="R190"/>
      <c r="S190"/>
      <c r="T190"/>
      <c r="U190"/>
      <c r="V190"/>
      <c r="Y190"/>
      <c r="Z190"/>
      <c r="AA190"/>
      <c r="AB190"/>
      <c r="AC190"/>
      <c r="AD190"/>
      <c r="AE190"/>
      <c r="AG190"/>
      <c r="AH190"/>
      <c r="AI190"/>
      <c r="AJ190"/>
      <c r="AK190"/>
      <c r="AL190"/>
      <c r="AM190"/>
      <c r="AN190"/>
      <c r="AO190"/>
      <c r="AP190"/>
      <c r="AQ190"/>
      <c r="AR190"/>
      <c r="AS190"/>
      <c r="AT190"/>
      <c r="AU190"/>
    </row>
    <row r="191" spans="6:47" ht="13.2" hidden="1" customHeight="1" x14ac:dyDescent="0.2">
      <c r="F191"/>
      <c r="I191"/>
      <c r="J191"/>
      <c r="K191"/>
      <c r="L191"/>
      <c r="M191"/>
      <c r="N191"/>
      <c r="Q191"/>
      <c r="R191"/>
      <c r="S191"/>
      <c r="T191"/>
      <c r="U191"/>
      <c r="V191"/>
      <c r="Y191"/>
      <c r="Z191"/>
      <c r="AA191"/>
      <c r="AB191"/>
      <c r="AC191"/>
      <c r="AD191"/>
      <c r="AE191"/>
      <c r="AG191"/>
      <c r="AH191"/>
      <c r="AI191"/>
      <c r="AJ191"/>
      <c r="AK191"/>
      <c r="AL191"/>
      <c r="AM191"/>
      <c r="AN191"/>
      <c r="AO191"/>
      <c r="AP191"/>
      <c r="AQ191"/>
      <c r="AR191"/>
      <c r="AS191"/>
      <c r="AT191"/>
      <c r="AU191"/>
    </row>
    <row r="192" spans="6:47" ht="13.2" hidden="1" customHeight="1" x14ac:dyDescent="0.2">
      <c r="F192"/>
      <c r="I192"/>
      <c r="J192"/>
      <c r="K192"/>
      <c r="L192"/>
      <c r="M192"/>
      <c r="N192"/>
      <c r="Q192"/>
      <c r="R192"/>
      <c r="S192"/>
      <c r="T192"/>
      <c r="U192"/>
      <c r="V192"/>
      <c r="Y192"/>
      <c r="Z192"/>
      <c r="AA192"/>
      <c r="AB192"/>
      <c r="AC192"/>
      <c r="AD192"/>
      <c r="AE192"/>
      <c r="AG192"/>
      <c r="AH192"/>
      <c r="AI192"/>
      <c r="AJ192"/>
      <c r="AK192"/>
      <c r="AL192"/>
      <c r="AM192"/>
      <c r="AN192"/>
      <c r="AO192"/>
      <c r="AP192"/>
      <c r="AQ192"/>
      <c r="AR192"/>
      <c r="AS192"/>
      <c r="AT192"/>
      <c r="AU192"/>
    </row>
    <row r="193" spans="6:47" ht="13.2" hidden="1" customHeight="1" x14ac:dyDescent="0.2">
      <c r="F193"/>
      <c r="I193"/>
      <c r="J193"/>
      <c r="K193"/>
      <c r="L193"/>
      <c r="M193"/>
      <c r="N193"/>
      <c r="Q193"/>
      <c r="R193"/>
      <c r="S193"/>
      <c r="T193"/>
      <c r="U193"/>
      <c r="V193"/>
      <c r="Y193"/>
      <c r="Z193"/>
      <c r="AA193"/>
      <c r="AB193"/>
      <c r="AC193"/>
      <c r="AD193"/>
      <c r="AE193"/>
      <c r="AG193"/>
      <c r="AH193"/>
      <c r="AI193"/>
      <c r="AJ193"/>
      <c r="AK193"/>
      <c r="AL193"/>
      <c r="AM193"/>
      <c r="AN193"/>
      <c r="AO193"/>
      <c r="AP193"/>
      <c r="AQ193"/>
      <c r="AR193"/>
      <c r="AS193"/>
      <c r="AT193"/>
      <c r="AU193"/>
    </row>
    <row r="194" spans="6:47" ht="13.2" hidden="1" customHeight="1" x14ac:dyDescent="0.2">
      <c r="F194"/>
      <c r="I194"/>
      <c r="J194"/>
      <c r="K194"/>
      <c r="L194"/>
      <c r="M194"/>
      <c r="N194"/>
      <c r="Q194"/>
      <c r="R194"/>
      <c r="S194"/>
      <c r="T194"/>
      <c r="U194"/>
      <c r="V194"/>
      <c r="Y194"/>
      <c r="Z194"/>
      <c r="AA194"/>
      <c r="AB194"/>
      <c r="AC194"/>
      <c r="AD194"/>
      <c r="AE194"/>
      <c r="AG194"/>
      <c r="AH194"/>
      <c r="AI194"/>
      <c r="AJ194"/>
      <c r="AK194"/>
      <c r="AL194"/>
      <c r="AM194"/>
      <c r="AN194"/>
      <c r="AO194"/>
      <c r="AP194"/>
      <c r="AQ194"/>
      <c r="AR194"/>
      <c r="AS194"/>
      <c r="AT194"/>
      <c r="AU194"/>
    </row>
    <row r="195" spans="6:47" ht="13.2" hidden="1" customHeight="1" x14ac:dyDescent="0.2">
      <c r="F195"/>
      <c r="I195"/>
      <c r="J195"/>
      <c r="K195"/>
      <c r="L195"/>
      <c r="M195"/>
      <c r="N195"/>
      <c r="Q195"/>
      <c r="R195"/>
      <c r="S195"/>
      <c r="T195"/>
      <c r="U195"/>
      <c r="V195"/>
      <c r="Y195"/>
      <c r="Z195"/>
      <c r="AA195"/>
      <c r="AB195"/>
      <c r="AC195"/>
      <c r="AD195"/>
      <c r="AE195"/>
      <c r="AG195"/>
      <c r="AH195"/>
      <c r="AI195"/>
      <c r="AJ195"/>
      <c r="AK195"/>
      <c r="AL195"/>
      <c r="AM195"/>
      <c r="AN195"/>
      <c r="AO195"/>
      <c r="AP195"/>
      <c r="AQ195"/>
      <c r="AR195"/>
      <c r="AS195"/>
      <c r="AT195"/>
      <c r="AU195"/>
    </row>
    <row r="196" spans="6:47" ht="13.2" hidden="1" customHeight="1" x14ac:dyDescent="0.2">
      <c r="F196"/>
      <c r="I196"/>
      <c r="J196"/>
      <c r="K196"/>
      <c r="L196"/>
      <c r="M196"/>
      <c r="N196"/>
      <c r="Q196"/>
      <c r="R196"/>
      <c r="S196"/>
      <c r="T196"/>
      <c r="U196"/>
      <c r="V196"/>
      <c r="Y196"/>
      <c r="Z196"/>
      <c r="AA196"/>
      <c r="AB196"/>
      <c r="AC196"/>
      <c r="AD196"/>
      <c r="AE196"/>
      <c r="AG196"/>
      <c r="AH196"/>
      <c r="AI196"/>
      <c r="AJ196"/>
      <c r="AK196"/>
      <c r="AL196"/>
      <c r="AM196"/>
      <c r="AN196"/>
      <c r="AO196"/>
      <c r="AP196"/>
      <c r="AQ196"/>
      <c r="AR196"/>
      <c r="AS196"/>
      <c r="AT196"/>
      <c r="AU196"/>
    </row>
    <row r="197" spans="6:47" ht="13.2" hidden="1" customHeight="1" x14ac:dyDescent="0.2">
      <c r="F197"/>
      <c r="I197"/>
      <c r="J197"/>
      <c r="K197"/>
      <c r="L197"/>
      <c r="M197"/>
      <c r="N197"/>
      <c r="Q197"/>
      <c r="R197"/>
      <c r="S197"/>
      <c r="T197"/>
      <c r="U197"/>
      <c r="V197"/>
      <c r="Y197"/>
      <c r="Z197"/>
      <c r="AA197"/>
      <c r="AB197"/>
      <c r="AC197"/>
      <c r="AD197"/>
      <c r="AE197"/>
      <c r="AG197"/>
      <c r="AH197"/>
      <c r="AI197"/>
      <c r="AJ197"/>
      <c r="AK197"/>
      <c r="AL197"/>
      <c r="AM197"/>
      <c r="AN197"/>
      <c r="AO197"/>
      <c r="AP197"/>
      <c r="AQ197"/>
      <c r="AR197"/>
      <c r="AS197"/>
      <c r="AT197"/>
      <c r="AU197"/>
    </row>
    <row r="198" spans="6:47" ht="13.2" hidden="1" customHeight="1" x14ac:dyDescent="0.2">
      <c r="F198"/>
      <c r="I198"/>
      <c r="J198"/>
      <c r="K198"/>
      <c r="L198"/>
      <c r="M198"/>
      <c r="N198"/>
      <c r="Q198"/>
      <c r="R198"/>
      <c r="S198"/>
      <c r="T198"/>
      <c r="U198"/>
      <c r="V198"/>
      <c r="Y198"/>
      <c r="Z198"/>
      <c r="AA198"/>
      <c r="AB198"/>
      <c r="AC198"/>
      <c r="AD198"/>
      <c r="AE198"/>
      <c r="AG198"/>
      <c r="AH198"/>
      <c r="AI198"/>
      <c r="AJ198"/>
      <c r="AK198"/>
      <c r="AL198"/>
      <c r="AM198"/>
      <c r="AN198"/>
      <c r="AO198"/>
      <c r="AP198"/>
      <c r="AQ198"/>
      <c r="AR198"/>
      <c r="AS198"/>
      <c r="AT198"/>
      <c r="AU198"/>
    </row>
    <row r="199" spans="6:47" ht="13.2" hidden="1" customHeight="1" x14ac:dyDescent="0.2">
      <c r="F199"/>
      <c r="I199"/>
      <c r="J199"/>
      <c r="K199"/>
      <c r="L199"/>
      <c r="M199"/>
      <c r="N199"/>
      <c r="Q199"/>
      <c r="R199"/>
      <c r="S199"/>
      <c r="T199"/>
      <c r="U199"/>
      <c r="V199"/>
      <c r="Y199"/>
      <c r="Z199"/>
      <c r="AA199"/>
      <c r="AB199"/>
      <c r="AC199"/>
      <c r="AD199"/>
      <c r="AE199"/>
      <c r="AG199"/>
      <c r="AH199"/>
      <c r="AI199"/>
      <c r="AJ199"/>
      <c r="AK199"/>
      <c r="AL199"/>
      <c r="AM199"/>
      <c r="AN199"/>
      <c r="AO199"/>
      <c r="AP199"/>
      <c r="AQ199"/>
      <c r="AR199"/>
      <c r="AS199"/>
      <c r="AT199"/>
      <c r="AU199"/>
    </row>
    <row r="200" spans="6:47" ht="13.2" hidden="1" customHeight="1" x14ac:dyDescent="0.2">
      <c r="F200"/>
      <c r="I200"/>
      <c r="J200"/>
      <c r="K200"/>
      <c r="L200"/>
      <c r="M200"/>
      <c r="N200"/>
      <c r="Q200"/>
      <c r="R200"/>
      <c r="S200"/>
      <c r="T200"/>
      <c r="U200"/>
      <c r="V200"/>
      <c r="Y200"/>
      <c r="Z200"/>
      <c r="AA200"/>
      <c r="AB200"/>
      <c r="AC200"/>
      <c r="AD200"/>
      <c r="AE200"/>
      <c r="AG200"/>
      <c r="AH200"/>
      <c r="AI200"/>
      <c r="AJ200"/>
      <c r="AK200"/>
      <c r="AL200"/>
      <c r="AM200"/>
      <c r="AN200"/>
      <c r="AO200"/>
      <c r="AP200"/>
      <c r="AQ200"/>
      <c r="AR200"/>
      <c r="AS200"/>
      <c r="AT200"/>
      <c r="AU200"/>
    </row>
    <row r="201" spans="6:47" ht="13.2" hidden="1" customHeight="1" x14ac:dyDescent="0.2">
      <c r="F201"/>
      <c r="I201"/>
      <c r="J201"/>
      <c r="K201"/>
      <c r="L201"/>
      <c r="M201"/>
      <c r="N201"/>
      <c r="Q201"/>
      <c r="R201"/>
      <c r="S201"/>
      <c r="T201"/>
      <c r="U201"/>
      <c r="V201"/>
      <c r="Y201"/>
      <c r="Z201"/>
      <c r="AA201"/>
      <c r="AB201"/>
      <c r="AC201"/>
      <c r="AD201"/>
      <c r="AE201"/>
      <c r="AG201"/>
      <c r="AH201"/>
      <c r="AI201"/>
      <c r="AJ201"/>
      <c r="AK201"/>
      <c r="AL201"/>
      <c r="AM201"/>
      <c r="AN201"/>
      <c r="AO201"/>
      <c r="AP201"/>
      <c r="AQ201"/>
      <c r="AR201"/>
      <c r="AS201"/>
      <c r="AT201"/>
      <c r="AU201"/>
    </row>
    <row r="202" spans="6:47" ht="13.2" hidden="1" customHeight="1" x14ac:dyDescent="0.2">
      <c r="F202"/>
      <c r="I202"/>
      <c r="J202"/>
      <c r="K202"/>
      <c r="L202"/>
      <c r="M202"/>
      <c r="N202"/>
      <c r="Q202"/>
      <c r="R202"/>
      <c r="S202"/>
      <c r="T202"/>
      <c r="U202"/>
      <c r="V202"/>
      <c r="Y202"/>
      <c r="Z202"/>
      <c r="AA202"/>
      <c r="AB202"/>
      <c r="AC202"/>
      <c r="AD202"/>
      <c r="AE202"/>
      <c r="AG202"/>
      <c r="AH202"/>
      <c r="AI202"/>
      <c r="AJ202"/>
      <c r="AK202"/>
      <c r="AL202"/>
      <c r="AM202"/>
      <c r="AN202"/>
      <c r="AO202"/>
      <c r="AP202"/>
      <c r="AQ202"/>
      <c r="AR202"/>
      <c r="AS202"/>
      <c r="AT202"/>
      <c r="AU202"/>
    </row>
    <row r="203" spans="6:47" ht="13.2" hidden="1" customHeight="1" x14ac:dyDescent="0.2">
      <c r="F203"/>
      <c r="I203"/>
      <c r="J203"/>
      <c r="K203"/>
      <c r="L203"/>
      <c r="M203"/>
      <c r="N203"/>
      <c r="Q203"/>
      <c r="R203"/>
      <c r="S203"/>
      <c r="T203"/>
      <c r="U203"/>
      <c r="V203"/>
      <c r="Y203"/>
      <c r="Z203"/>
      <c r="AA203"/>
      <c r="AB203"/>
      <c r="AC203"/>
      <c r="AD203"/>
      <c r="AE203"/>
      <c r="AG203"/>
      <c r="AH203"/>
      <c r="AI203"/>
      <c r="AJ203"/>
      <c r="AK203"/>
      <c r="AL203"/>
      <c r="AM203"/>
      <c r="AN203"/>
      <c r="AO203"/>
      <c r="AP203"/>
      <c r="AQ203"/>
      <c r="AR203"/>
      <c r="AS203"/>
      <c r="AT203"/>
      <c r="AU203"/>
    </row>
    <row r="204" spans="6:47" ht="13.2" hidden="1" customHeight="1" x14ac:dyDescent="0.2">
      <c r="F204"/>
      <c r="I204"/>
      <c r="J204"/>
      <c r="K204"/>
      <c r="L204"/>
      <c r="M204"/>
      <c r="N204"/>
      <c r="Q204"/>
      <c r="R204"/>
      <c r="S204"/>
      <c r="T204"/>
      <c r="U204"/>
      <c r="V204"/>
      <c r="Y204"/>
      <c r="Z204"/>
      <c r="AA204"/>
      <c r="AB204"/>
      <c r="AC204"/>
      <c r="AD204"/>
      <c r="AE204"/>
      <c r="AG204"/>
      <c r="AH204"/>
      <c r="AI204"/>
      <c r="AJ204"/>
      <c r="AK204"/>
      <c r="AL204"/>
      <c r="AM204"/>
      <c r="AN204"/>
      <c r="AO204"/>
      <c r="AP204"/>
      <c r="AQ204"/>
      <c r="AR204"/>
      <c r="AS204"/>
      <c r="AT204"/>
      <c r="AU204"/>
    </row>
    <row r="205" spans="6:47" ht="13.2" hidden="1" customHeight="1" x14ac:dyDescent="0.2">
      <c r="F205"/>
      <c r="I205"/>
      <c r="J205"/>
      <c r="K205"/>
      <c r="L205"/>
      <c r="M205"/>
      <c r="N205"/>
      <c r="Q205"/>
      <c r="R205"/>
      <c r="S205"/>
      <c r="T205"/>
      <c r="U205"/>
      <c r="V205"/>
      <c r="Y205"/>
      <c r="Z205"/>
      <c r="AA205"/>
      <c r="AB205"/>
      <c r="AC205"/>
      <c r="AD205"/>
      <c r="AE205"/>
      <c r="AG205"/>
      <c r="AH205"/>
      <c r="AI205"/>
      <c r="AJ205"/>
      <c r="AK205"/>
      <c r="AL205"/>
      <c r="AM205"/>
      <c r="AN205"/>
      <c r="AO205"/>
      <c r="AP205"/>
      <c r="AQ205"/>
      <c r="AR205"/>
      <c r="AS205"/>
      <c r="AT205"/>
      <c r="AU205"/>
    </row>
    <row r="206" spans="6:47" ht="13.2" hidden="1" customHeight="1" x14ac:dyDescent="0.2">
      <c r="F206"/>
      <c r="I206"/>
      <c r="J206"/>
      <c r="K206"/>
      <c r="L206"/>
      <c r="M206"/>
      <c r="N206"/>
      <c r="Q206"/>
      <c r="R206"/>
      <c r="S206"/>
      <c r="T206"/>
      <c r="U206"/>
      <c r="V206"/>
      <c r="Y206"/>
      <c r="Z206"/>
      <c r="AA206"/>
      <c r="AB206"/>
      <c r="AC206"/>
      <c r="AD206"/>
      <c r="AE206"/>
      <c r="AG206"/>
      <c r="AH206"/>
      <c r="AI206"/>
      <c r="AJ206"/>
      <c r="AK206"/>
      <c r="AL206"/>
      <c r="AM206"/>
      <c r="AN206"/>
      <c r="AO206"/>
      <c r="AP206"/>
      <c r="AQ206"/>
      <c r="AR206"/>
      <c r="AS206"/>
      <c r="AT206"/>
      <c r="AU206"/>
    </row>
    <row r="207" spans="6:47" ht="13.2" hidden="1" customHeight="1" x14ac:dyDescent="0.2">
      <c r="F207"/>
      <c r="I207"/>
      <c r="J207"/>
      <c r="K207"/>
      <c r="L207"/>
      <c r="M207"/>
      <c r="N207"/>
      <c r="Q207"/>
      <c r="R207"/>
      <c r="S207"/>
      <c r="T207"/>
      <c r="U207"/>
      <c r="V207"/>
      <c r="Y207"/>
      <c r="Z207"/>
      <c r="AA207"/>
      <c r="AB207"/>
      <c r="AC207"/>
      <c r="AD207"/>
      <c r="AE207"/>
      <c r="AG207"/>
      <c r="AH207"/>
      <c r="AI207"/>
      <c r="AJ207"/>
      <c r="AK207"/>
      <c r="AL207"/>
      <c r="AM207"/>
      <c r="AN207"/>
      <c r="AO207"/>
      <c r="AP207"/>
      <c r="AQ207"/>
      <c r="AR207"/>
      <c r="AS207"/>
      <c r="AT207"/>
      <c r="AU207"/>
    </row>
    <row r="208" spans="6:47" ht="13.2" hidden="1" customHeight="1" x14ac:dyDescent="0.2">
      <c r="F208"/>
      <c r="I208"/>
      <c r="J208"/>
      <c r="K208"/>
      <c r="L208"/>
      <c r="M208"/>
      <c r="N208"/>
      <c r="Q208"/>
      <c r="R208"/>
      <c r="S208"/>
      <c r="T208"/>
      <c r="U208"/>
      <c r="V208"/>
      <c r="Y208"/>
      <c r="Z208"/>
      <c r="AA208"/>
      <c r="AB208"/>
      <c r="AC208"/>
      <c r="AD208"/>
      <c r="AE208"/>
      <c r="AG208"/>
      <c r="AH208"/>
      <c r="AI208"/>
      <c r="AJ208"/>
      <c r="AK208"/>
      <c r="AL208"/>
      <c r="AM208"/>
      <c r="AN208"/>
      <c r="AO208"/>
      <c r="AP208"/>
      <c r="AQ208"/>
      <c r="AR208"/>
      <c r="AS208"/>
      <c r="AT208"/>
      <c r="AU208"/>
    </row>
    <row r="209" spans="6:47" ht="13.2" hidden="1" customHeight="1" x14ac:dyDescent="0.2">
      <c r="F209"/>
      <c r="I209"/>
      <c r="J209"/>
      <c r="K209"/>
      <c r="L209"/>
      <c r="M209"/>
      <c r="N209"/>
      <c r="Q209"/>
      <c r="R209"/>
      <c r="S209"/>
      <c r="T209"/>
      <c r="U209"/>
      <c r="V209"/>
      <c r="Y209"/>
      <c r="Z209"/>
      <c r="AA209"/>
      <c r="AB209"/>
      <c r="AC209"/>
      <c r="AD209"/>
      <c r="AE209"/>
      <c r="AG209"/>
      <c r="AH209"/>
      <c r="AI209"/>
      <c r="AJ209"/>
      <c r="AK209"/>
      <c r="AL209"/>
      <c r="AM209"/>
      <c r="AN209"/>
      <c r="AO209"/>
      <c r="AP209"/>
      <c r="AQ209"/>
      <c r="AR209"/>
      <c r="AS209"/>
      <c r="AT209"/>
      <c r="AU209"/>
    </row>
    <row r="210" spans="6:47" ht="13.2" hidden="1" customHeight="1" x14ac:dyDescent="0.2">
      <c r="F210"/>
      <c r="I210"/>
      <c r="J210"/>
      <c r="K210"/>
      <c r="L210"/>
      <c r="M210"/>
      <c r="N210"/>
      <c r="Q210"/>
      <c r="R210"/>
      <c r="S210"/>
      <c r="T210"/>
      <c r="U210"/>
      <c r="V210"/>
      <c r="Y210"/>
      <c r="Z210"/>
      <c r="AA210"/>
      <c r="AB210"/>
      <c r="AC210"/>
      <c r="AD210"/>
      <c r="AE210"/>
      <c r="AG210"/>
      <c r="AH210"/>
      <c r="AI210"/>
      <c r="AJ210"/>
      <c r="AK210"/>
      <c r="AL210"/>
      <c r="AM210"/>
      <c r="AN210"/>
      <c r="AO210"/>
      <c r="AP210"/>
      <c r="AQ210"/>
      <c r="AR210"/>
      <c r="AS210"/>
      <c r="AT210"/>
      <c r="AU210"/>
    </row>
    <row r="211" spans="6:47" ht="13.2" hidden="1" customHeight="1" x14ac:dyDescent="0.2">
      <c r="F211"/>
      <c r="I211"/>
      <c r="J211"/>
      <c r="K211"/>
      <c r="L211"/>
      <c r="M211"/>
      <c r="N211"/>
      <c r="Q211"/>
      <c r="R211"/>
      <c r="S211"/>
      <c r="T211"/>
      <c r="U211"/>
      <c r="V211"/>
      <c r="Y211"/>
      <c r="Z211"/>
      <c r="AA211"/>
      <c r="AB211"/>
      <c r="AC211"/>
      <c r="AD211"/>
      <c r="AE211"/>
      <c r="AG211"/>
      <c r="AH211"/>
      <c r="AI211"/>
      <c r="AJ211"/>
      <c r="AK211"/>
      <c r="AL211"/>
      <c r="AM211"/>
      <c r="AN211"/>
      <c r="AO211"/>
      <c r="AP211"/>
      <c r="AQ211"/>
      <c r="AR211"/>
      <c r="AS211"/>
      <c r="AT211"/>
      <c r="AU211"/>
    </row>
    <row r="212" spans="6:47" ht="13.2" hidden="1" customHeight="1" x14ac:dyDescent="0.2">
      <c r="F212"/>
      <c r="I212"/>
      <c r="J212"/>
      <c r="K212"/>
      <c r="L212"/>
      <c r="M212"/>
      <c r="N212"/>
      <c r="Q212"/>
      <c r="R212"/>
      <c r="S212"/>
      <c r="T212"/>
      <c r="U212"/>
      <c r="V212"/>
      <c r="Y212"/>
      <c r="Z212"/>
      <c r="AA212"/>
      <c r="AB212"/>
      <c r="AC212"/>
      <c r="AD212"/>
      <c r="AE212"/>
      <c r="AG212"/>
      <c r="AH212"/>
      <c r="AI212"/>
      <c r="AJ212"/>
      <c r="AK212"/>
      <c r="AL212"/>
      <c r="AM212"/>
      <c r="AN212"/>
      <c r="AO212"/>
      <c r="AP212"/>
      <c r="AQ212"/>
      <c r="AR212"/>
      <c r="AS212"/>
      <c r="AT212"/>
      <c r="AU212"/>
    </row>
    <row r="213" spans="6:47" ht="13.2" hidden="1" customHeight="1" x14ac:dyDescent="0.2">
      <c r="F213"/>
      <c r="I213"/>
      <c r="J213"/>
      <c r="K213"/>
      <c r="L213"/>
      <c r="M213"/>
      <c r="N213"/>
      <c r="Q213"/>
      <c r="R213"/>
      <c r="S213"/>
      <c r="T213"/>
      <c r="U213"/>
      <c r="V213"/>
      <c r="Y213"/>
      <c r="Z213"/>
      <c r="AA213"/>
      <c r="AB213"/>
      <c r="AC213"/>
      <c r="AD213"/>
      <c r="AE213"/>
      <c r="AG213"/>
      <c r="AH213"/>
      <c r="AI213"/>
      <c r="AJ213"/>
      <c r="AK213"/>
      <c r="AL213"/>
      <c r="AM213"/>
      <c r="AN213"/>
      <c r="AO213"/>
      <c r="AP213"/>
      <c r="AQ213"/>
      <c r="AR213"/>
      <c r="AS213"/>
      <c r="AT213"/>
      <c r="AU213"/>
    </row>
    <row r="214" spans="6:47" ht="13.2" hidden="1" customHeight="1" x14ac:dyDescent="0.2">
      <c r="F214"/>
      <c r="I214"/>
      <c r="J214"/>
      <c r="K214"/>
      <c r="L214"/>
      <c r="M214"/>
      <c r="N214"/>
      <c r="Q214"/>
      <c r="R214"/>
      <c r="S214"/>
      <c r="T214"/>
      <c r="U214"/>
      <c r="V214"/>
      <c r="Y214"/>
      <c r="Z214"/>
      <c r="AA214"/>
      <c r="AB214"/>
      <c r="AC214"/>
      <c r="AD214"/>
      <c r="AE214"/>
      <c r="AG214"/>
      <c r="AH214"/>
      <c r="AI214"/>
      <c r="AJ214"/>
      <c r="AK214"/>
      <c r="AL214"/>
      <c r="AM214"/>
      <c r="AN214"/>
      <c r="AO214"/>
      <c r="AP214"/>
      <c r="AQ214"/>
      <c r="AR214"/>
      <c r="AS214"/>
      <c r="AT214"/>
      <c r="AU214"/>
    </row>
    <row r="215" spans="6:47" ht="13.2" hidden="1" customHeight="1" x14ac:dyDescent="0.2">
      <c r="F215"/>
      <c r="I215"/>
      <c r="J215"/>
      <c r="K215"/>
      <c r="L215"/>
      <c r="M215"/>
      <c r="N215"/>
      <c r="Q215"/>
      <c r="R215"/>
      <c r="S215"/>
      <c r="T215"/>
      <c r="U215"/>
      <c r="V215"/>
      <c r="Y215"/>
      <c r="Z215"/>
      <c r="AA215"/>
      <c r="AB215"/>
      <c r="AC215"/>
      <c r="AD215"/>
      <c r="AE215"/>
      <c r="AG215"/>
      <c r="AH215"/>
      <c r="AI215"/>
      <c r="AJ215"/>
      <c r="AK215"/>
      <c r="AL215"/>
      <c r="AM215"/>
      <c r="AN215"/>
      <c r="AO215"/>
      <c r="AP215"/>
      <c r="AQ215"/>
      <c r="AR215"/>
      <c r="AS215"/>
      <c r="AT215"/>
      <c r="AU215"/>
    </row>
    <row r="216" spans="6:47" ht="13.2" hidden="1" customHeight="1" x14ac:dyDescent="0.2">
      <c r="F216"/>
      <c r="I216"/>
      <c r="J216"/>
      <c r="K216"/>
      <c r="L216"/>
      <c r="M216"/>
      <c r="N216"/>
      <c r="Q216"/>
      <c r="R216"/>
      <c r="S216"/>
      <c r="T216"/>
      <c r="U216"/>
      <c r="V216"/>
      <c r="Y216"/>
      <c r="Z216"/>
      <c r="AA216"/>
      <c r="AB216"/>
      <c r="AC216"/>
      <c r="AD216"/>
      <c r="AE216"/>
      <c r="AG216"/>
      <c r="AH216"/>
      <c r="AI216"/>
      <c r="AJ216"/>
      <c r="AK216"/>
      <c r="AL216"/>
      <c r="AM216"/>
      <c r="AN216"/>
      <c r="AO216"/>
      <c r="AP216"/>
      <c r="AQ216"/>
      <c r="AR216"/>
      <c r="AS216"/>
      <c r="AT216"/>
      <c r="AU216"/>
    </row>
    <row r="217" spans="6:47" ht="13.2" hidden="1" customHeight="1" x14ac:dyDescent="0.2">
      <c r="F217"/>
      <c r="I217"/>
      <c r="J217"/>
      <c r="K217"/>
      <c r="L217"/>
      <c r="M217"/>
      <c r="N217"/>
      <c r="Q217"/>
      <c r="R217"/>
      <c r="S217"/>
      <c r="T217"/>
      <c r="U217"/>
      <c r="V217"/>
      <c r="Y217"/>
      <c r="Z217"/>
      <c r="AA217"/>
      <c r="AB217"/>
      <c r="AC217"/>
      <c r="AD217"/>
      <c r="AE217"/>
      <c r="AG217"/>
      <c r="AH217"/>
      <c r="AI217"/>
      <c r="AJ217"/>
      <c r="AK217"/>
      <c r="AL217"/>
      <c r="AM217"/>
      <c r="AN217"/>
      <c r="AO217"/>
      <c r="AP217"/>
      <c r="AQ217"/>
      <c r="AR217"/>
      <c r="AS217"/>
      <c r="AT217"/>
      <c r="AU217"/>
    </row>
    <row r="218" spans="6:47" ht="13.2" hidden="1" customHeight="1" x14ac:dyDescent="0.2">
      <c r="F218"/>
      <c r="I218"/>
      <c r="J218"/>
      <c r="K218"/>
      <c r="L218"/>
      <c r="M218"/>
      <c r="N218"/>
      <c r="Q218"/>
      <c r="R218"/>
      <c r="S218"/>
      <c r="T218"/>
      <c r="U218"/>
      <c r="V218"/>
      <c r="Y218"/>
      <c r="Z218"/>
      <c r="AA218"/>
      <c r="AB218"/>
      <c r="AC218"/>
      <c r="AD218"/>
      <c r="AE218"/>
      <c r="AG218"/>
      <c r="AH218"/>
      <c r="AI218"/>
      <c r="AJ218"/>
      <c r="AK218"/>
      <c r="AL218"/>
      <c r="AM218"/>
      <c r="AN218"/>
      <c r="AO218"/>
      <c r="AP218"/>
      <c r="AQ218"/>
      <c r="AR218"/>
      <c r="AS218"/>
      <c r="AT218"/>
      <c r="AU218"/>
    </row>
    <row r="219" spans="6:47" ht="13.2" hidden="1" customHeight="1" x14ac:dyDescent="0.2">
      <c r="F219"/>
      <c r="I219"/>
      <c r="J219"/>
      <c r="K219"/>
      <c r="L219"/>
      <c r="M219"/>
      <c r="N219"/>
      <c r="Q219"/>
      <c r="R219"/>
      <c r="S219"/>
      <c r="T219"/>
      <c r="U219"/>
      <c r="V219"/>
      <c r="Y219"/>
      <c r="Z219"/>
      <c r="AA219"/>
      <c r="AB219"/>
      <c r="AC219"/>
      <c r="AD219"/>
      <c r="AE219"/>
      <c r="AG219"/>
      <c r="AH219"/>
      <c r="AI219"/>
      <c r="AJ219"/>
      <c r="AK219"/>
      <c r="AL219"/>
      <c r="AM219"/>
      <c r="AN219"/>
      <c r="AO219"/>
      <c r="AP219"/>
      <c r="AQ219"/>
      <c r="AR219"/>
      <c r="AS219"/>
      <c r="AT219"/>
      <c r="AU219"/>
    </row>
    <row r="220" spans="6:47" ht="13.2" hidden="1" customHeight="1" x14ac:dyDescent="0.2">
      <c r="F220"/>
      <c r="I220"/>
      <c r="J220"/>
      <c r="K220"/>
      <c r="L220"/>
      <c r="M220"/>
      <c r="N220"/>
      <c r="Q220"/>
      <c r="R220"/>
      <c r="S220"/>
      <c r="T220"/>
      <c r="U220"/>
      <c r="V220"/>
      <c r="Y220"/>
      <c r="Z220"/>
      <c r="AA220"/>
      <c r="AB220"/>
      <c r="AC220"/>
      <c r="AD220"/>
      <c r="AE220"/>
      <c r="AG220"/>
      <c r="AH220"/>
      <c r="AI220"/>
      <c r="AJ220"/>
      <c r="AK220"/>
      <c r="AL220"/>
      <c r="AM220"/>
      <c r="AN220"/>
      <c r="AO220"/>
      <c r="AP220"/>
      <c r="AQ220"/>
      <c r="AR220"/>
      <c r="AS220"/>
      <c r="AT220"/>
      <c r="AU220"/>
    </row>
    <row r="221" spans="6:47" ht="13.2" hidden="1" customHeight="1" x14ac:dyDescent="0.2">
      <c r="F221"/>
      <c r="I221"/>
      <c r="J221"/>
      <c r="K221"/>
      <c r="L221"/>
      <c r="M221"/>
      <c r="N221"/>
      <c r="Q221"/>
      <c r="R221"/>
      <c r="S221"/>
      <c r="T221"/>
      <c r="U221"/>
      <c r="V221"/>
      <c r="Y221"/>
      <c r="Z221"/>
      <c r="AA221"/>
      <c r="AB221"/>
      <c r="AC221"/>
      <c r="AD221"/>
      <c r="AE221"/>
      <c r="AG221"/>
      <c r="AH221"/>
      <c r="AI221"/>
      <c r="AJ221"/>
      <c r="AK221"/>
      <c r="AL221"/>
      <c r="AM221"/>
      <c r="AN221"/>
      <c r="AO221"/>
      <c r="AP221"/>
      <c r="AQ221"/>
      <c r="AR221"/>
      <c r="AS221"/>
      <c r="AT221"/>
      <c r="AU221"/>
    </row>
    <row r="222" spans="6:47" ht="13.2" hidden="1" customHeight="1" x14ac:dyDescent="0.2">
      <c r="F222"/>
      <c r="I222"/>
      <c r="J222"/>
      <c r="K222"/>
      <c r="L222"/>
      <c r="M222"/>
      <c r="N222"/>
      <c r="Q222"/>
      <c r="R222"/>
      <c r="S222"/>
      <c r="T222"/>
      <c r="U222"/>
      <c r="V222"/>
      <c r="Y222"/>
      <c r="Z222"/>
      <c r="AA222"/>
      <c r="AB222"/>
      <c r="AC222"/>
      <c r="AD222"/>
      <c r="AE222"/>
      <c r="AG222"/>
      <c r="AH222"/>
      <c r="AI222"/>
      <c r="AJ222"/>
      <c r="AK222"/>
      <c r="AL222"/>
      <c r="AM222"/>
      <c r="AN222"/>
      <c r="AO222"/>
      <c r="AP222"/>
      <c r="AQ222"/>
      <c r="AR222"/>
      <c r="AS222"/>
      <c r="AT222"/>
      <c r="AU222"/>
    </row>
    <row r="223" spans="6:47" ht="13.2" hidden="1" customHeight="1" x14ac:dyDescent="0.2">
      <c r="F223"/>
      <c r="I223"/>
      <c r="J223"/>
      <c r="K223"/>
      <c r="L223"/>
      <c r="M223"/>
      <c r="N223"/>
      <c r="Q223"/>
      <c r="R223"/>
      <c r="S223"/>
      <c r="T223"/>
      <c r="U223"/>
      <c r="V223"/>
      <c r="Y223"/>
      <c r="Z223"/>
      <c r="AA223"/>
      <c r="AB223"/>
      <c r="AC223"/>
      <c r="AD223"/>
      <c r="AE223"/>
      <c r="AG223"/>
      <c r="AH223"/>
      <c r="AI223"/>
      <c r="AJ223"/>
      <c r="AK223"/>
      <c r="AL223"/>
      <c r="AM223"/>
      <c r="AN223"/>
      <c r="AO223"/>
      <c r="AP223"/>
      <c r="AQ223"/>
      <c r="AR223"/>
      <c r="AS223"/>
      <c r="AT223"/>
      <c r="AU223"/>
    </row>
    <row r="224" spans="6:47" ht="13.2" hidden="1" customHeight="1" x14ac:dyDescent="0.2">
      <c r="F224"/>
      <c r="I224"/>
      <c r="J224"/>
      <c r="K224"/>
      <c r="L224"/>
      <c r="M224"/>
      <c r="N224"/>
      <c r="Q224"/>
      <c r="R224"/>
      <c r="S224"/>
      <c r="T224"/>
      <c r="U224"/>
      <c r="V224"/>
      <c r="Y224"/>
      <c r="Z224"/>
      <c r="AA224"/>
      <c r="AB224"/>
      <c r="AC224"/>
      <c r="AD224"/>
      <c r="AE224"/>
      <c r="AG224"/>
      <c r="AH224"/>
      <c r="AI224"/>
      <c r="AJ224"/>
      <c r="AK224"/>
      <c r="AL224"/>
      <c r="AM224"/>
      <c r="AN224"/>
      <c r="AO224"/>
      <c r="AP224"/>
      <c r="AQ224"/>
      <c r="AR224"/>
      <c r="AS224"/>
      <c r="AT224"/>
      <c r="AU224"/>
    </row>
    <row r="225" spans="6:47" ht="13.2" hidden="1" customHeight="1" x14ac:dyDescent="0.2">
      <c r="F225"/>
      <c r="I225"/>
      <c r="J225"/>
      <c r="K225"/>
      <c r="L225"/>
      <c r="M225"/>
      <c r="N225"/>
      <c r="Q225"/>
      <c r="R225"/>
      <c r="S225"/>
      <c r="T225"/>
      <c r="U225"/>
      <c r="V225"/>
      <c r="Y225"/>
      <c r="Z225"/>
      <c r="AA225"/>
      <c r="AB225"/>
      <c r="AC225"/>
      <c r="AD225"/>
      <c r="AE225"/>
      <c r="AG225"/>
      <c r="AH225"/>
      <c r="AI225"/>
      <c r="AJ225"/>
      <c r="AK225"/>
      <c r="AL225"/>
      <c r="AM225"/>
      <c r="AN225"/>
      <c r="AO225"/>
      <c r="AP225"/>
      <c r="AQ225"/>
      <c r="AR225"/>
      <c r="AS225"/>
      <c r="AT225"/>
      <c r="AU225"/>
    </row>
    <row r="226" spans="6:47" ht="13.2" hidden="1" customHeight="1" x14ac:dyDescent="0.2">
      <c r="F226"/>
      <c r="I226"/>
      <c r="J226"/>
      <c r="K226"/>
      <c r="L226"/>
      <c r="M226"/>
      <c r="N226"/>
      <c r="Q226"/>
      <c r="R226"/>
      <c r="S226"/>
      <c r="T226"/>
      <c r="U226"/>
      <c r="V226"/>
      <c r="Y226"/>
      <c r="Z226"/>
      <c r="AA226"/>
      <c r="AB226"/>
      <c r="AC226"/>
      <c r="AD226"/>
      <c r="AE226"/>
      <c r="AG226"/>
      <c r="AH226"/>
      <c r="AI226"/>
      <c r="AJ226"/>
      <c r="AK226"/>
      <c r="AL226"/>
      <c r="AM226"/>
      <c r="AN226"/>
      <c r="AO226"/>
      <c r="AP226"/>
      <c r="AQ226"/>
      <c r="AR226"/>
      <c r="AS226"/>
      <c r="AT226"/>
      <c r="AU226"/>
    </row>
    <row r="227" spans="6:47" ht="13.2" hidden="1" customHeight="1" x14ac:dyDescent="0.2">
      <c r="F227"/>
      <c r="I227"/>
      <c r="J227"/>
      <c r="K227"/>
      <c r="L227"/>
      <c r="M227"/>
      <c r="N227"/>
      <c r="Q227"/>
      <c r="R227"/>
      <c r="S227"/>
      <c r="T227"/>
      <c r="U227"/>
      <c r="V227"/>
      <c r="Y227"/>
      <c r="Z227"/>
      <c r="AA227"/>
      <c r="AB227"/>
      <c r="AC227"/>
      <c r="AD227"/>
      <c r="AE227"/>
      <c r="AG227"/>
      <c r="AH227"/>
      <c r="AI227"/>
      <c r="AJ227"/>
      <c r="AK227"/>
      <c r="AL227"/>
      <c r="AM227"/>
      <c r="AN227"/>
      <c r="AO227"/>
      <c r="AP227"/>
      <c r="AQ227"/>
      <c r="AR227"/>
      <c r="AS227"/>
      <c r="AT227"/>
      <c r="AU227"/>
    </row>
    <row r="228" spans="6:47" ht="13.2" hidden="1" customHeight="1" x14ac:dyDescent="0.2">
      <c r="F228"/>
      <c r="I228"/>
      <c r="J228"/>
      <c r="K228"/>
      <c r="L228"/>
      <c r="M228"/>
      <c r="N228"/>
      <c r="Q228"/>
      <c r="R228"/>
      <c r="S228"/>
      <c r="T228"/>
      <c r="U228"/>
      <c r="V228"/>
      <c r="Y228"/>
      <c r="Z228"/>
      <c r="AA228"/>
      <c r="AB228"/>
      <c r="AC228"/>
      <c r="AD228"/>
      <c r="AE228"/>
      <c r="AG228"/>
      <c r="AH228"/>
      <c r="AI228"/>
      <c r="AJ228"/>
      <c r="AK228"/>
      <c r="AL228"/>
      <c r="AM228"/>
      <c r="AN228"/>
      <c r="AO228"/>
      <c r="AP228"/>
      <c r="AQ228"/>
      <c r="AR228"/>
      <c r="AS228"/>
      <c r="AT228"/>
      <c r="AU228"/>
    </row>
    <row r="229" spans="6:47" ht="13.2" hidden="1" customHeight="1" x14ac:dyDescent="0.2">
      <c r="F229"/>
      <c r="I229"/>
      <c r="J229"/>
      <c r="K229"/>
      <c r="L229"/>
      <c r="M229"/>
      <c r="N229"/>
      <c r="Q229"/>
      <c r="R229"/>
      <c r="S229"/>
      <c r="T229"/>
      <c r="U229"/>
      <c r="V229"/>
      <c r="Y229"/>
      <c r="Z229"/>
      <c r="AA229"/>
      <c r="AB229"/>
      <c r="AC229"/>
      <c r="AD229"/>
      <c r="AE229"/>
      <c r="AG229"/>
      <c r="AH229"/>
      <c r="AI229"/>
      <c r="AJ229"/>
      <c r="AK229"/>
      <c r="AL229"/>
      <c r="AM229"/>
      <c r="AN229"/>
      <c r="AO229"/>
      <c r="AP229"/>
      <c r="AQ229"/>
      <c r="AR229"/>
      <c r="AS229"/>
      <c r="AT229"/>
      <c r="AU229"/>
    </row>
    <row r="230" spans="6:47" ht="13.2" hidden="1" customHeight="1" x14ac:dyDescent="0.2">
      <c r="F230"/>
      <c r="I230"/>
      <c r="J230"/>
      <c r="K230"/>
      <c r="L230"/>
      <c r="M230"/>
      <c r="N230"/>
      <c r="Q230"/>
      <c r="R230"/>
      <c r="S230"/>
      <c r="T230"/>
      <c r="U230"/>
      <c r="V230"/>
      <c r="Y230"/>
      <c r="Z230"/>
      <c r="AA230"/>
      <c r="AB230"/>
      <c r="AC230"/>
      <c r="AD230"/>
      <c r="AE230"/>
      <c r="AG230"/>
      <c r="AH230"/>
      <c r="AI230"/>
      <c r="AJ230"/>
      <c r="AK230"/>
      <c r="AL230"/>
      <c r="AM230"/>
      <c r="AN230"/>
      <c r="AO230"/>
      <c r="AP230"/>
      <c r="AQ230"/>
      <c r="AR230"/>
      <c r="AS230"/>
      <c r="AT230"/>
      <c r="AU230"/>
    </row>
    <row r="231" spans="6:47" ht="13.2" hidden="1" customHeight="1" x14ac:dyDescent="0.2">
      <c r="F231"/>
      <c r="I231"/>
      <c r="J231"/>
      <c r="K231"/>
      <c r="L231"/>
      <c r="M231"/>
      <c r="N231"/>
      <c r="Q231"/>
      <c r="R231"/>
      <c r="S231"/>
      <c r="T231"/>
      <c r="U231"/>
      <c r="V231"/>
      <c r="Y231"/>
      <c r="Z231"/>
      <c r="AA231"/>
      <c r="AB231"/>
      <c r="AC231"/>
      <c r="AD231"/>
      <c r="AE231"/>
      <c r="AG231"/>
      <c r="AH231"/>
      <c r="AI231"/>
      <c r="AJ231"/>
      <c r="AK231"/>
      <c r="AL231"/>
      <c r="AM231"/>
      <c r="AN231"/>
      <c r="AO231"/>
      <c r="AP231"/>
      <c r="AQ231"/>
      <c r="AR231"/>
      <c r="AS231"/>
      <c r="AT231"/>
      <c r="AU231"/>
    </row>
    <row r="232" spans="6:47" ht="13.2" hidden="1" customHeight="1" x14ac:dyDescent="0.2">
      <c r="F232"/>
      <c r="I232"/>
      <c r="J232"/>
      <c r="K232"/>
      <c r="L232"/>
      <c r="M232"/>
      <c r="N232"/>
      <c r="Q232"/>
      <c r="R232"/>
      <c r="S232"/>
      <c r="T232"/>
      <c r="U232"/>
      <c r="V232"/>
      <c r="Y232"/>
      <c r="Z232"/>
      <c r="AA232"/>
      <c r="AB232"/>
      <c r="AC232"/>
      <c r="AD232"/>
      <c r="AE232"/>
      <c r="AG232"/>
      <c r="AH232"/>
      <c r="AI232"/>
      <c r="AJ232"/>
      <c r="AK232"/>
      <c r="AL232"/>
      <c r="AM232"/>
      <c r="AN232"/>
      <c r="AO232"/>
      <c r="AP232"/>
      <c r="AQ232"/>
      <c r="AR232"/>
      <c r="AS232"/>
      <c r="AT232"/>
      <c r="AU232"/>
    </row>
    <row r="233" spans="6:47" ht="13.2" hidden="1" customHeight="1" x14ac:dyDescent="0.2">
      <c r="F233"/>
      <c r="I233"/>
      <c r="J233"/>
      <c r="K233"/>
      <c r="L233"/>
      <c r="M233"/>
      <c r="N233"/>
      <c r="Q233"/>
      <c r="R233"/>
      <c r="S233"/>
      <c r="T233"/>
      <c r="U233"/>
      <c r="V233"/>
      <c r="Y233"/>
      <c r="Z233"/>
      <c r="AA233"/>
      <c r="AB233"/>
      <c r="AC233"/>
      <c r="AD233"/>
      <c r="AE233"/>
      <c r="AG233"/>
      <c r="AH233"/>
      <c r="AI233"/>
      <c r="AJ233"/>
      <c r="AK233"/>
      <c r="AL233"/>
      <c r="AM233"/>
      <c r="AN233"/>
      <c r="AO233"/>
      <c r="AP233"/>
      <c r="AQ233"/>
      <c r="AR233"/>
      <c r="AS233"/>
      <c r="AT233"/>
      <c r="AU233"/>
    </row>
    <row r="234" spans="6:47" ht="13.2" hidden="1" customHeight="1" x14ac:dyDescent="0.2">
      <c r="F234"/>
      <c r="I234"/>
      <c r="J234"/>
      <c r="K234"/>
      <c r="L234"/>
      <c r="M234"/>
      <c r="N234"/>
      <c r="Q234"/>
      <c r="R234"/>
      <c r="S234"/>
      <c r="T234"/>
      <c r="U234"/>
      <c r="V234"/>
      <c r="Y234"/>
      <c r="Z234"/>
      <c r="AA234"/>
      <c r="AB234"/>
      <c r="AC234"/>
      <c r="AD234"/>
      <c r="AE234"/>
      <c r="AG234"/>
      <c r="AH234"/>
      <c r="AI234"/>
      <c r="AJ234"/>
      <c r="AK234"/>
      <c r="AL234"/>
      <c r="AM234"/>
      <c r="AN234"/>
      <c r="AO234"/>
      <c r="AP234"/>
      <c r="AQ234"/>
      <c r="AR234"/>
      <c r="AS234"/>
      <c r="AT234"/>
      <c r="AU234"/>
    </row>
    <row r="235" spans="6:47" ht="13.2" hidden="1" customHeight="1" x14ac:dyDescent="0.2">
      <c r="F235"/>
      <c r="I235"/>
      <c r="J235"/>
      <c r="K235"/>
      <c r="L235"/>
      <c r="M235"/>
      <c r="N235"/>
      <c r="Q235"/>
      <c r="R235"/>
      <c r="S235"/>
      <c r="T235"/>
      <c r="U235"/>
      <c r="V235"/>
      <c r="Y235"/>
      <c r="Z235"/>
      <c r="AA235"/>
      <c r="AB235"/>
      <c r="AC235"/>
      <c r="AD235"/>
      <c r="AE235"/>
      <c r="AG235"/>
      <c r="AH235"/>
      <c r="AI235"/>
      <c r="AJ235"/>
      <c r="AK235"/>
      <c r="AL235"/>
      <c r="AM235"/>
      <c r="AN235"/>
      <c r="AO235"/>
      <c r="AP235"/>
      <c r="AQ235"/>
      <c r="AR235"/>
      <c r="AS235"/>
      <c r="AT235"/>
      <c r="AU235"/>
    </row>
    <row r="236" spans="6:47" ht="13.2" hidden="1" customHeight="1" x14ac:dyDescent="0.2">
      <c r="F236"/>
      <c r="I236"/>
      <c r="J236"/>
      <c r="K236"/>
      <c r="L236"/>
      <c r="M236"/>
      <c r="N236"/>
      <c r="Q236"/>
      <c r="R236"/>
      <c r="S236"/>
      <c r="T236"/>
      <c r="U236"/>
      <c r="V236"/>
      <c r="Y236"/>
      <c r="Z236"/>
      <c r="AA236"/>
      <c r="AB236"/>
      <c r="AC236"/>
      <c r="AD236"/>
      <c r="AE236"/>
      <c r="AG236"/>
      <c r="AH236"/>
      <c r="AI236"/>
      <c r="AJ236"/>
      <c r="AK236"/>
      <c r="AL236"/>
      <c r="AM236"/>
      <c r="AN236"/>
      <c r="AO236"/>
      <c r="AP236"/>
      <c r="AQ236"/>
      <c r="AR236"/>
      <c r="AS236"/>
      <c r="AT236"/>
      <c r="AU236"/>
    </row>
    <row r="237" spans="6:47" ht="13.2" hidden="1" customHeight="1" x14ac:dyDescent="0.2">
      <c r="F237"/>
      <c r="I237"/>
      <c r="J237"/>
      <c r="K237"/>
      <c r="L237"/>
      <c r="M237"/>
      <c r="N237"/>
      <c r="Q237"/>
      <c r="R237"/>
      <c r="S237"/>
      <c r="T237"/>
      <c r="U237"/>
      <c r="V237"/>
      <c r="Y237"/>
      <c r="Z237"/>
      <c r="AA237"/>
      <c r="AB237"/>
      <c r="AC237"/>
      <c r="AD237"/>
      <c r="AE237"/>
      <c r="AG237"/>
      <c r="AH237"/>
      <c r="AI237"/>
      <c r="AJ237"/>
      <c r="AK237"/>
      <c r="AL237"/>
      <c r="AM237"/>
      <c r="AN237"/>
      <c r="AO237"/>
      <c r="AP237"/>
      <c r="AQ237"/>
      <c r="AR237"/>
      <c r="AS237"/>
      <c r="AT237"/>
      <c r="AU237"/>
    </row>
    <row r="238" spans="6:47" ht="13.2" hidden="1" customHeight="1" x14ac:dyDescent="0.2">
      <c r="F238"/>
      <c r="I238"/>
      <c r="J238"/>
      <c r="K238"/>
      <c r="L238"/>
      <c r="M238"/>
      <c r="N238"/>
      <c r="Q238"/>
      <c r="R238"/>
      <c r="S238"/>
      <c r="T238"/>
      <c r="U238"/>
      <c r="V238"/>
      <c r="Y238"/>
      <c r="Z238"/>
      <c r="AA238"/>
      <c r="AB238"/>
      <c r="AC238"/>
      <c r="AD238"/>
      <c r="AE238"/>
      <c r="AG238"/>
      <c r="AH238"/>
      <c r="AI238"/>
      <c r="AJ238"/>
      <c r="AK238"/>
      <c r="AL238"/>
      <c r="AM238"/>
      <c r="AN238"/>
      <c r="AO238"/>
      <c r="AP238"/>
      <c r="AQ238"/>
      <c r="AR238"/>
      <c r="AS238"/>
      <c r="AT238"/>
      <c r="AU238"/>
    </row>
    <row r="239" spans="6:47" ht="13.2" hidden="1" customHeight="1" x14ac:dyDescent="0.2">
      <c r="F239"/>
      <c r="I239"/>
      <c r="J239"/>
      <c r="K239"/>
      <c r="L239"/>
      <c r="M239"/>
      <c r="N239"/>
      <c r="Q239"/>
      <c r="R239"/>
      <c r="S239"/>
      <c r="T239"/>
      <c r="U239"/>
      <c r="V239"/>
      <c r="Y239"/>
      <c r="Z239"/>
      <c r="AA239"/>
      <c r="AB239"/>
      <c r="AC239"/>
      <c r="AD239"/>
      <c r="AE239"/>
      <c r="AG239"/>
      <c r="AH239"/>
      <c r="AI239"/>
      <c r="AJ239"/>
      <c r="AK239"/>
      <c r="AL239"/>
      <c r="AM239"/>
      <c r="AN239"/>
      <c r="AO239"/>
      <c r="AP239"/>
      <c r="AQ239"/>
      <c r="AR239"/>
      <c r="AS239"/>
      <c r="AT239"/>
      <c r="AU239"/>
    </row>
    <row r="240" spans="6:47" ht="13.2" hidden="1" customHeight="1" x14ac:dyDescent="0.2">
      <c r="F240"/>
      <c r="I240"/>
      <c r="J240"/>
      <c r="K240"/>
      <c r="L240"/>
      <c r="M240"/>
      <c r="N240"/>
      <c r="Q240"/>
      <c r="R240"/>
      <c r="S240"/>
      <c r="T240"/>
      <c r="U240"/>
      <c r="V240"/>
      <c r="Y240"/>
      <c r="Z240"/>
      <c r="AA240"/>
      <c r="AB240"/>
      <c r="AC240"/>
      <c r="AD240"/>
      <c r="AE240"/>
      <c r="AG240"/>
      <c r="AH240"/>
      <c r="AI240"/>
      <c r="AJ240"/>
      <c r="AK240"/>
      <c r="AL240"/>
      <c r="AM240"/>
      <c r="AN240"/>
      <c r="AO240"/>
      <c r="AP240"/>
      <c r="AQ240"/>
      <c r="AR240"/>
      <c r="AS240"/>
      <c r="AT240"/>
      <c r="AU240"/>
    </row>
    <row r="241" spans="6:47" ht="13.2" hidden="1" customHeight="1" x14ac:dyDescent="0.2">
      <c r="F241"/>
      <c r="I241"/>
      <c r="J241"/>
      <c r="K241"/>
      <c r="L241"/>
      <c r="M241"/>
      <c r="N241"/>
      <c r="Q241"/>
      <c r="R241"/>
      <c r="S241"/>
      <c r="T241"/>
      <c r="U241"/>
      <c r="V241"/>
      <c r="Y241"/>
      <c r="Z241"/>
      <c r="AA241"/>
      <c r="AB241"/>
      <c r="AC241"/>
      <c r="AD241"/>
      <c r="AE241"/>
      <c r="AG241"/>
      <c r="AH241"/>
      <c r="AI241"/>
      <c r="AJ241"/>
      <c r="AK241"/>
      <c r="AL241"/>
      <c r="AM241"/>
      <c r="AN241"/>
      <c r="AO241"/>
      <c r="AP241"/>
      <c r="AQ241"/>
      <c r="AR241"/>
      <c r="AS241"/>
      <c r="AT241"/>
      <c r="AU241"/>
    </row>
    <row r="242" spans="6:47" ht="13.2" hidden="1" customHeight="1" x14ac:dyDescent="0.2">
      <c r="F242"/>
      <c r="I242"/>
      <c r="J242"/>
      <c r="K242"/>
      <c r="L242"/>
      <c r="M242"/>
      <c r="N242"/>
      <c r="Q242"/>
      <c r="R242"/>
      <c r="S242"/>
      <c r="T242"/>
      <c r="U242"/>
      <c r="V242"/>
      <c r="Y242"/>
      <c r="Z242"/>
      <c r="AA242"/>
      <c r="AB242"/>
      <c r="AC242"/>
      <c r="AD242"/>
      <c r="AE242"/>
      <c r="AG242"/>
      <c r="AH242"/>
      <c r="AI242"/>
      <c r="AJ242"/>
      <c r="AK242"/>
      <c r="AL242"/>
      <c r="AM242"/>
      <c r="AN242"/>
      <c r="AO242"/>
      <c r="AP242"/>
      <c r="AQ242"/>
      <c r="AR242"/>
      <c r="AS242"/>
      <c r="AT242"/>
      <c r="AU242"/>
    </row>
    <row r="243" spans="6:47" ht="13.2" hidden="1" customHeight="1" x14ac:dyDescent="0.2">
      <c r="F243"/>
      <c r="I243"/>
      <c r="J243"/>
      <c r="K243"/>
      <c r="L243"/>
      <c r="M243"/>
      <c r="N243"/>
      <c r="Q243"/>
      <c r="R243"/>
      <c r="S243"/>
      <c r="T243"/>
      <c r="U243"/>
      <c r="V243"/>
      <c r="Y243"/>
      <c r="Z243"/>
      <c r="AA243"/>
      <c r="AB243"/>
      <c r="AC243"/>
      <c r="AD243"/>
      <c r="AE243"/>
      <c r="AG243"/>
      <c r="AH243"/>
      <c r="AI243"/>
      <c r="AJ243"/>
      <c r="AK243"/>
      <c r="AL243"/>
      <c r="AM243"/>
      <c r="AN243"/>
      <c r="AO243"/>
      <c r="AP243"/>
      <c r="AQ243"/>
      <c r="AR243"/>
      <c r="AS243"/>
      <c r="AT243"/>
      <c r="AU243"/>
    </row>
    <row r="244" spans="6:47" ht="13.2" hidden="1" customHeight="1" x14ac:dyDescent="0.2">
      <c r="F244"/>
      <c r="I244"/>
      <c r="J244"/>
      <c r="K244"/>
      <c r="L244"/>
      <c r="M244"/>
      <c r="N244"/>
      <c r="Q244"/>
      <c r="R244"/>
      <c r="S244"/>
      <c r="T244"/>
      <c r="U244"/>
      <c r="V244"/>
      <c r="Y244"/>
      <c r="Z244"/>
      <c r="AA244"/>
      <c r="AB244"/>
      <c r="AC244"/>
      <c r="AD244"/>
      <c r="AE244"/>
      <c r="AG244"/>
      <c r="AH244"/>
      <c r="AI244"/>
      <c r="AJ244"/>
      <c r="AK244"/>
      <c r="AL244"/>
      <c r="AM244"/>
      <c r="AN244"/>
      <c r="AO244"/>
      <c r="AP244"/>
      <c r="AQ244"/>
      <c r="AR244"/>
      <c r="AS244"/>
      <c r="AT244"/>
      <c r="AU244"/>
    </row>
    <row r="245" spans="6:47" ht="13.2" hidden="1" customHeight="1" x14ac:dyDescent="0.2">
      <c r="F245"/>
      <c r="I245"/>
      <c r="J245"/>
      <c r="K245"/>
      <c r="L245"/>
      <c r="M245"/>
      <c r="N245"/>
      <c r="Q245"/>
      <c r="R245"/>
      <c r="S245"/>
      <c r="T245"/>
      <c r="U245"/>
      <c r="V245"/>
      <c r="Y245"/>
      <c r="Z245"/>
      <c r="AA245"/>
      <c r="AB245"/>
      <c r="AC245"/>
      <c r="AD245"/>
      <c r="AE245"/>
      <c r="AG245"/>
      <c r="AH245"/>
      <c r="AI245"/>
      <c r="AJ245"/>
      <c r="AK245"/>
      <c r="AL245"/>
      <c r="AM245"/>
      <c r="AN245"/>
      <c r="AO245"/>
      <c r="AP245"/>
      <c r="AQ245"/>
      <c r="AR245"/>
      <c r="AS245"/>
      <c r="AT245"/>
      <c r="AU245"/>
    </row>
    <row r="246" spans="6:47" ht="13.2" hidden="1" customHeight="1" x14ac:dyDescent="0.2">
      <c r="F246"/>
      <c r="I246"/>
      <c r="J246"/>
      <c r="K246"/>
      <c r="L246"/>
      <c r="M246"/>
      <c r="N246"/>
      <c r="Q246"/>
      <c r="R246"/>
      <c r="S246"/>
      <c r="T246"/>
      <c r="U246"/>
      <c r="V246"/>
      <c r="Y246"/>
      <c r="Z246"/>
      <c r="AA246"/>
      <c r="AB246"/>
      <c r="AC246"/>
      <c r="AD246"/>
      <c r="AE246"/>
      <c r="AG246"/>
      <c r="AH246"/>
      <c r="AI246"/>
      <c r="AJ246"/>
      <c r="AK246"/>
      <c r="AL246"/>
      <c r="AM246"/>
      <c r="AN246"/>
      <c r="AO246"/>
      <c r="AP246"/>
      <c r="AQ246"/>
      <c r="AR246"/>
      <c r="AS246"/>
      <c r="AT246"/>
      <c r="AU246"/>
    </row>
    <row r="247" spans="6:47" ht="13.2" hidden="1" customHeight="1" x14ac:dyDescent="0.2">
      <c r="F247"/>
      <c r="I247"/>
      <c r="J247"/>
      <c r="K247"/>
      <c r="L247"/>
      <c r="M247"/>
      <c r="N247"/>
      <c r="Q247"/>
      <c r="R247"/>
      <c r="S247"/>
      <c r="T247"/>
      <c r="U247"/>
      <c r="V247"/>
      <c r="Y247"/>
      <c r="Z247"/>
      <c r="AA247"/>
      <c r="AB247"/>
      <c r="AC247"/>
      <c r="AD247"/>
      <c r="AE247"/>
      <c r="AG247"/>
      <c r="AH247"/>
      <c r="AI247"/>
      <c r="AJ247"/>
      <c r="AK247"/>
      <c r="AL247"/>
      <c r="AM247"/>
      <c r="AN247"/>
      <c r="AO247"/>
      <c r="AP247"/>
      <c r="AQ247"/>
      <c r="AR247"/>
      <c r="AS247"/>
      <c r="AT247"/>
      <c r="AU247"/>
    </row>
    <row r="248" spans="6:47" ht="13.2" hidden="1" customHeight="1" x14ac:dyDescent="0.2">
      <c r="F248"/>
      <c r="I248"/>
      <c r="J248"/>
      <c r="K248"/>
      <c r="L248"/>
      <c r="M248"/>
      <c r="N248"/>
      <c r="Q248"/>
      <c r="R248"/>
      <c r="S248"/>
      <c r="T248"/>
      <c r="U248"/>
      <c r="V248"/>
      <c r="Y248"/>
      <c r="Z248"/>
      <c r="AA248"/>
      <c r="AB248"/>
      <c r="AC248"/>
      <c r="AD248"/>
      <c r="AE248"/>
      <c r="AG248"/>
      <c r="AH248"/>
      <c r="AI248"/>
      <c r="AJ248"/>
      <c r="AK248"/>
      <c r="AL248"/>
      <c r="AM248"/>
      <c r="AN248"/>
      <c r="AO248"/>
      <c r="AP248"/>
      <c r="AQ248"/>
      <c r="AR248"/>
      <c r="AS248"/>
      <c r="AT248"/>
      <c r="AU248"/>
    </row>
    <row r="249" spans="6:47" ht="13.2" hidden="1" customHeight="1" x14ac:dyDescent="0.2">
      <c r="F249"/>
      <c r="I249"/>
      <c r="J249"/>
      <c r="K249"/>
      <c r="L249"/>
      <c r="M249"/>
      <c r="N249"/>
      <c r="Q249"/>
      <c r="R249"/>
      <c r="S249"/>
      <c r="T249"/>
      <c r="U249"/>
      <c r="V249"/>
      <c r="Y249"/>
      <c r="Z249"/>
      <c r="AA249"/>
      <c r="AB249"/>
      <c r="AC249"/>
      <c r="AD249"/>
      <c r="AE249"/>
      <c r="AG249"/>
      <c r="AH249"/>
      <c r="AI249"/>
      <c r="AJ249"/>
      <c r="AK249"/>
      <c r="AL249"/>
      <c r="AM249"/>
      <c r="AN249"/>
      <c r="AO249"/>
      <c r="AP249"/>
      <c r="AQ249"/>
      <c r="AR249"/>
      <c r="AS249"/>
      <c r="AT249"/>
      <c r="AU249"/>
    </row>
    <row r="250" spans="6:47" ht="13.2" hidden="1" customHeight="1" x14ac:dyDescent="0.2">
      <c r="F250"/>
      <c r="I250"/>
      <c r="J250"/>
      <c r="K250"/>
      <c r="L250"/>
      <c r="M250"/>
      <c r="N250"/>
      <c r="Q250"/>
      <c r="R250"/>
      <c r="S250"/>
      <c r="T250"/>
      <c r="U250"/>
      <c r="V250"/>
      <c r="Y250"/>
      <c r="Z250"/>
      <c r="AA250"/>
      <c r="AB250"/>
      <c r="AC250"/>
      <c r="AD250"/>
      <c r="AE250"/>
      <c r="AG250"/>
      <c r="AH250"/>
      <c r="AI250"/>
      <c r="AJ250"/>
      <c r="AK250"/>
      <c r="AL250"/>
      <c r="AM250"/>
      <c r="AN250"/>
      <c r="AO250"/>
      <c r="AP250"/>
      <c r="AQ250"/>
      <c r="AR250"/>
      <c r="AS250"/>
      <c r="AT250"/>
      <c r="AU250"/>
    </row>
    <row r="251" spans="6:47" ht="13.2" hidden="1" customHeight="1" x14ac:dyDescent="0.2">
      <c r="F251"/>
      <c r="I251"/>
      <c r="J251"/>
      <c r="K251"/>
      <c r="L251"/>
      <c r="M251"/>
      <c r="N251"/>
      <c r="Q251"/>
      <c r="R251"/>
      <c r="S251"/>
      <c r="T251"/>
      <c r="U251"/>
      <c r="V251"/>
      <c r="Y251"/>
      <c r="Z251"/>
      <c r="AA251"/>
      <c r="AB251"/>
      <c r="AC251"/>
      <c r="AD251"/>
      <c r="AE251"/>
      <c r="AG251"/>
      <c r="AH251"/>
      <c r="AI251"/>
      <c r="AJ251"/>
      <c r="AK251"/>
      <c r="AL251"/>
      <c r="AM251"/>
      <c r="AN251"/>
      <c r="AO251"/>
      <c r="AP251"/>
      <c r="AQ251"/>
      <c r="AR251"/>
      <c r="AS251"/>
      <c r="AT251"/>
      <c r="AU251"/>
    </row>
    <row r="252" spans="6:47" ht="13.2" hidden="1" customHeight="1" x14ac:dyDescent="0.2">
      <c r="F252"/>
      <c r="I252"/>
      <c r="J252"/>
      <c r="K252"/>
      <c r="L252"/>
      <c r="M252"/>
      <c r="N252"/>
      <c r="Q252"/>
      <c r="R252"/>
      <c r="S252"/>
      <c r="T252"/>
      <c r="U252"/>
      <c r="V252"/>
      <c r="Y252"/>
      <c r="Z252"/>
      <c r="AA252"/>
      <c r="AB252"/>
      <c r="AC252"/>
      <c r="AD252"/>
      <c r="AE252"/>
      <c r="AG252"/>
      <c r="AH252"/>
      <c r="AI252"/>
      <c r="AJ252"/>
      <c r="AK252"/>
      <c r="AL252"/>
      <c r="AM252"/>
      <c r="AN252"/>
      <c r="AO252"/>
      <c r="AP252"/>
      <c r="AQ252"/>
      <c r="AR252"/>
      <c r="AS252"/>
      <c r="AT252"/>
      <c r="AU252"/>
    </row>
    <row r="253" spans="6:47" ht="13.2" hidden="1" customHeight="1" x14ac:dyDescent="0.2">
      <c r="F253"/>
      <c r="I253"/>
      <c r="J253"/>
      <c r="K253"/>
      <c r="L253"/>
      <c r="M253"/>
      <c r="N253"/>
      <c r="Q253"/>
      <c r="R253"/>
      <c r="S253"/>
      <c r="T253"/>
      <c r="U253"/>
      <c r="V253"/>
      <c r="Y253"/>
      <c r="Z253"/>
      <c r="AA253"/>
      <c r="AB253"/>
      <c r="AC253"/>
      <c r="AD253"/>
      <c r="AE253"/>
      <c r="AG253"/>
      <c r="AH253"/>
      <c r="AI253"/>
      <c r="AJ253"/>
      <c r="AK253"/>
      <c r="AL253"/>
      <c r="AM253"/>
      <c r="AN253"/>
      <c r="AO253"/>
      <c r="AP253"/>
      <c r="AQ253"/>
      <c r="AR253"/>
      <c r="AS253"/>
      <c r="AT253"/>
      <c r="AU253"/>
    </row>
    <row r="254" spans="6:47" ht="13.2" hidden="1" customHeight="1" x14ac:dyDescent="0.2">
      <c r="F254"/>
      <c r="I254"/>
      <c r="J254"/>
      <c r="K254"/>
      <c r="L254"/>
      <c r="M254"/>
      <c r="N254"/>
      <c r="Q254"/>
      <c r="R254"/>
      <c r="S254"/>
      <c r="T254"/>
      <c r="U254"/>
      <c r="V254"/>
      <c r="Y254"/>
      <c r="Z254"/>
      <c r="AA254"/>
      <c r="AB254"/>
      <c r="AC254"/>
      <c r="AD254"/>
      <c r="AE254"/>
      <c r="AG254"/>
      <c r="AH254"/>
      <c r="AI254"/>
      <c r="AJ254"/>
      <c r="AK254"/>
      <c r="AL254"/>
      <c r="AM254"/>
      <c r="AN254"/>
      <c r="AO254"/>
      <c r="AP254"/>
      <c r="AQ254"/>
      <c r="AR254"/>
      <c r="AS254"/>
      <c r="AT254"/>
      <c r="AU254"/>
    </row>
    <row r="255" spans="6:47" ht="13.2" hidden="1" customHeight="1" x14ac:dyDescent="0.2">
      <c r="F255"/>
      <c r="I255"/>
      <c r="J255"/>
      <c r="K255"/>
      <c r="L255"/>
      <c r="M255"/>
      <c r="N255"/>
      <c r="Q255"/>
      <c r="R255"/>
      <c r="S255"/>
      <c r="T255"/>
      <c r="U255"/>
      <c r="V255"/>
      <c r="Y255"/>
      <c r="Z255"/>
      <c r="AA255"/>
      <c r="AB255"/>
      <c r="AC255"/>
      <c r="AD255"/>
      <c r="AE255"/>
      <c r="AG255"/>
      <c r="AH255"/>
      <c r="AI255"/>
      <c r="AJ255"/>
      <c r="AK255"/>
      <c r="AL255"/>
      <c r="AM255"/>
      <c r="AN255"/>
      <c r="AO255"/>
      <c r="AP255"/>
      <c r="AQ255"/>
      <c r="AR255"/>
      <c r="AS255"/>
      <c r="AT255"/>
      <c r="AU255"/>
    </row>
    <row r="256" spans="6:47" ht="13.2" hidden="1" customHeight="1" x14ac:dyDescent="0.2">
      <c r="F256"/>
      <c r="I256"/>
      <c r="J256"/>
      <c r="K256"/>
      <c r="L256"/>
      <c r="M256"/>
      <c r="N256"/>
      <c r="Q256"/>
      <c r="R256"/>
      <c r="S256"/>
      <c r="T256"/>
      <c r="U256"/>
      <c r="V256"/>
      <c r="Y256"/>
      <c r="Z256"/>
      <c r="AA256"/>
      <c r="AB256"/>
      <c r="AC256"/>
      <c r="AD256"/>
      <c r="AE256"/>
      <c r="AG256"/>
      <c r="AH256"/>
      <c r="AI256"/>
      <c r="AJ256"/>
      <c r="AK256"/>
      <c r="AL256"/>
      <c r="AM256"/>
      <c r="AN256"/>
      <c r="AO256"/>
      <c r="AP256"/>
      <c r="AQ256"/>
      <c r="AR256"/>
      <c r="AS256"/>
      <c r="AT256"/>
      <c r="AU256"/>
    </row>
    <row r="257" spans="6:47" ht="13.2" hidden="1" customHeight="1" x14ac:dyDescent="0.2">
      <c r="F257"/>
      <c r="I257"/>
      <c r="J257"/>
      <c r="K257"/>
      <c r="L257"/>
      <c r="M257"/>
      <c r="N257"/>
      <c r="Q257"/>
      <c r="R257"/>
      <c r="S257"/>
      <c r="T257"/>
      <c r="U257"/>
      <c r="V257"/>
      <c r="Y257"/>
      <c r="Z257"/>
      <c r="AA257"/>
      <c r="AB257"/>
      <c r="AC257"/>
      <c r="AD257"/>
      <c r="AE257"/>
      <c r="AG257"/>
      <c r="AH257"/>
      <c r="AI257"/>
      <c r="AJ257"/>
      <c r="AK257"/>
      <c r="AL257"/>
      <c r="AM257"/>
      <c r="AN257"/>
      <c r="AO257"/>
      <c r="AP257"/>
      <c r="AQ257"/>
      <c r="AR257"/>
      <c r="AS257"/>
      <c r="AT257"/>
      <c r="AU257"/>
    </row>
    <row r="258" spans="6:47" ht="13.2" hidden="1" customHeight="1" x14ac:dyDescent="0.2">
      <c r="F258"/>
      <c r="I258"/>
      <c r="J258"/>
      <c r="K258"/>
      <c r="L258"/>
      <c r="M258"/>
      <c r="N258"/>
      <c r="Q258"/>
      <c r="R258"/>
      <c r="S258"/>
      <c r="T258"/>
      <c r="U258"/>
      <c r="V258"/>
      <c r="Y258"/>
      <c r="Z258"/>
      <c r="AA258"/>
      <c r="AB258"/>
      <c r="AC258"/>
      <c r="AD258"/>
      <c r="AE258"/>
      <c r="AG258"/>
      <c r="AH258"/>
      <c r="AI258"/>
      <c r="AJ258"/>
      <c r="AK258"/>
      <c r="AL258"/>
      <c r="AM258"/>
      <c r="AN258"/>
      <c r="AO258"/>
      <c r="AP258"/>
      <c r="AQ258"/>
      <c r="AR258"/>
      <c r="AS258"/>
      <c r="AT258"/>
      <c r="AU258"/>
    </row>
    <row r="259" spans="6:47" ht="13.2" hidden="1" customHeight="1" x14ac:dyDescent="0.2">
      <c r="F259"/>
      <c r="I259"/>
      <c r="J259"/>
      <c r="K259"/>
      <c r="L259"/>
      <c r="M259"/>
      <c r="N259"/>
      <c r="Q259"/>
      <c r="R259"/>
      <c r="S259"/>
      <c r="T259"/>
      <c r="U259"/>
      <c r="V259"/>
      <c r="Y259"/>
      <c r="Z259"/>
      <c r="AA259"/>
      <c r="AB259"/>
      <c r="AC259"/>
      <c r="AD259"/>
      <c r="AE259"/>
      <c r="AG259"/>
      <c r="AH259"/>
      <c r="AI259"/>
      <c r="AJ259"/>
      <c r="AK259"/>
      <c r="AL259"/>
      <c r="AM259"/>
      <c r="AN259"/>
      <c r="AO259"/>
      <c r="AP259"/>
      <c r="AQ259"/>
      <c r="AR259"/>
      <c r="AS259"/>
      <c r="AT259"/>
      <c r="AU259"/>
    </row>
    <row r="260" spans="6:47" ht="13.2" hidden="1" customHeight="1" x14ac:dyDescent="0.2">
      <c r="F260"/>
      <c r="I260"/>
      <c r="J260"/>
      <c r="K260"/>
      <c r="L260"/>
      <c r="M260"/>
      <c r="N260"/>
      <c r="Q260"/>
      <c r="R260"/>
      <c r="S260"/>
      <c r="T260"/>
      <c r="U260"/>
      <c r="V260"/>
      <c r="Y260"/>
      <c r="Z260"/>
      <c r="AA260"/>
      <c r="AB260"/>
      <c r="AC260"/>
      <c r="AD260"/>
      <c r="AE260"/>
      <c r="AG260"/>
      <c r="AH260"/>
      <c r="AI260"/>
      <c r="AJ260"/>
      <c r="AK260"/>
      <c r="AL260"/>
      <c r="AM260"/>
      <c r="AN260"/>
      <c r="AO260"/>
      <c r="AP260"/>
      <c r="AQ260"/>
      <c r="AR260"/>
      <c r="AS260"/>
      <c r="AT260"/>
      <c r="AU260"/>
    </row>
    <row r="261" spans="6:47" ht="13.2" hidden="1" customHeight="1" x14ac:dyDescent="0.2">
      <c r="F261"/>
      <c r="I261"/>
      <c r="J261"/>
      <c r="K261"/>
      <c r="L261"/>
      <c r="M261"/>
      <c r="N261"/>
      <c r="Q261"/>
      <c r="R261"/>
      <c r="S261"/>
      <c r="T261"/>
      <c r="U261"/>
      <c r="V261"/>
      <c r="Y261"/>
      <c r="Z261"/>
      <c r="AA261"/>
      <c r="AB261"/>
      <c r="AC261"/>
      <c r="AD261"/>
      <c r="AE261"/>
      <c r="AG261"/>
      <c r="AH261"/>
      <c r="AI261"/>
      <c r="AJ261"/>
      <c r="AK261"/>
      <c r="AL261"/>
      <c r="AM261"/>
      <c r="AN261"/>
      <c r="AO261"/>
      <c r="AP261"/>
      <c r="AQ261"/>
      <c r="AR261"/>
      <c r="AS261"/>
      <c r="AT261"/>
      <c r="AU261"/>
    </row>
    <row r="262" spans="6:47" ht="13.2" hidden="1" customHeight="1" x14ac:dyDescent="0.2">
      <c r="F262"/>
      <c r="I262"/>
      <c r="J262"/>
      <c r="K262"/>
      <c r="L262"/>
      <c r="M262"/>
      <c r="N262"/>
      <c r="Q262"/>
      <c r="R262"/>
      <c r="S262"/>
      <c r="T262"/>
      <c r="U262"/>
      <c r="V262"/>
      <c r="Y262"/>
      <c r="Z262"/>
      <c r="AA262"/>
      <c r="AB262"/>
      <c r="AC262"/>
      <c r="AD262"/>
      <c r="AE262"/>
      <c r="AG262"/>
      <c r="AH262"/>
      <c r="AI262"/>
      <c r="AJ262"/>
      <c r="AK262"/>
      <c r="AL262"/>
      <c r="AM262"/>
      <c r="AN262"/>
      <c r="AO262"/>
      <c r="AP262"/>
      <c r="AQ262"/>
      <c r="AR262"/>
      <c r="AS262"/>
      <c r="AT262"/>
      <c r="AU262"/>
    </row>
    <row r="263" spans="6:47" ht="13.2" hidden="1" customHeight="1" x14ac:dyDescent="0.2">
      <c r="F263"/>
      <c r="I263"/>
      <c r="J263"/>
      <c r="K263"/>
      <c r="L263"/>
      <c r="M263"/>
      <c r="N263"/>
      <c r="Q263"/>
      <c r="R263"/>
      <c r="S263"/>
      <c r="T263"/>
      <c r="U263"/>
      <c r="V263"/>
      <c r="Y263"/>
      <c r="Z263"/>
      <c r="AA263"/>
      <c r="AB263"/>
      <c r="AC263"/>
      <c r="AD263"/>
      <c r="AE263"/>
      <c r="AG263"/>
      <c r="AH263"/>
      <c r="AI263"/>
      <c r="AJ263"/>
      <c r="AK263"/>
      <c r="AL263"/>
      <c r="AM263"/>
      <c r="AN263"/>
      <c r="AO263"/>
      <c r="AP263"/>
      <c r="AQ263"/>
      <c r="AR263"/>
      <c r="AS263"/>
      <c r="AT263"/>
      <c r="AU263"/>
    </row>
    <row r="264" spans="6:47" ht="13.2" hidden="1" customHeight="1" x14ac:dyDescent="0.2">
      <c r="F264"/>
      <c r="I264"/>
      <c r="J264"/>
      <c r="K264"/>
      <c r="L264"/>
      <c r="M264"/>
      <c r="N264"/>
      <c r="Q264"/>
      <c r="R264"/>
      <c r="S264"/>
      <c r="T264"/>
      <c r="U264"/>
      <c r="V264"/>
      <c r="Y264"/>
      <c r="Z264"/>
      <c r="AA264"/>
      <c r="AB264"/>
      <c r="AC264"/>
      <c r="AD264"/>
      <c r="AE264"/>
      <c r="AG264"/>
      <c r="AH264"/>
      <c r="AI264"/>
      <c r="AJ264"/>
      <c r="AK264"/>
      <c r="AL264"/>
      <c r="AM264"/>
      <c r="AN264"/>
      <c r="AO264"/>
      <c r="AP264"/>
      <c r="AQ264"/>
      <c r="AR264"/>
      <c r="AS264"/>
      <c r="AT264"/>
      <c r="AU264"/>
    </row>
    <row r="265" spans="6:47" ht="13.2" hidden="1" customHeight="1" x14ac:dyDescent="0.2">
      <c r="F265"/>
      <c r="I265"/>
      <c r="J265"/>
      <c r="K265"/>
      <c r="L265"/>
      <c r="M265"/>
      <c r="N265"/>
      <c r="Q265"/>
      <c r="R265"/>
      <c r="S265"/>
      <c r="T265"/>
      <c r="U265"/>
      <c r="V265"/>
      <c r="Y265"/>
      <c r="Z265"/>
      <c r="AA265"/>
      <c r="AB265"/>
      <c r="AC265"/>
      <c r="AD265"/>
      <c r="AE265"/>
      <c r="AG265"/>
      <c r="AH265"/>
      <c r="AI265"/>
      <c r="AJ265"/>
      <c r="AK265"/>
      <c r="AL265"/>
      <c r="AM265"/>
      <c r="AN265"/>
      <c r="AO265"/>
      <c r="AP265"/>
      <c r="AQ265"/>
      <c r="AR265"/>
      <c r="AS265"/>
      <c r="AT265"/>
      <c r="AU265"/>
    </row>
    <row r="266" spans="6:47" ht="13.2" hidden="1" customHeight="1" x14ac:dyDescent="0.2">
      <c r="F266"/>
      <c r="I266"/>
      <c r="J266"/>
      <c r="K266"/>
      <c r="L266"/>
      <c r="M266"/>
      <c r="N266"/>
      <c r="Q266"/>
      <c r="R266"/>
      <c r="S266"/>
      <c r="T266"/>
      <c r="U266"/>
      <c r="V266"/>
      <c r="Y266"/>
      <c r="Z266"/>
      <c r="AA266"/>
      <c r="AB266"/>
      <c r="AC266"/>
      <c r="AD266"/>
      <c r="AE266"/>
      <c r="AG266"/>
      <c r="AH266"/>
      <c r="AI266"/>
      <c r="AJ266"/>
      <c r="AK266"/>
      <c r="AL266"/>
      <c r="AM266"/>
      <c r="AN266"/>
      <c r="AO266"/>
      <c r="AP266"/>
      <c r="AQ266"/>
      <c r="AR266"/>
      <c r="AS266"/>
      <c r="AT266"/>
      <c r="AU266"/>
    </row>
    <row r="267" spans="6:47" ht="13.2" hidden="1" customHeight="1" x14ac:dyDescent="0.2">
      <c r="F267"/>
      <c r="I267"/>
      <c r="J267"/>
      <c r="K267"/>
      <c r="L267"/>
      <c r="M267"/>
      <c r="N267"/>
      <c r="Q267"/>
      <c r="R267"/>
      <c r="S267"/>
      <c r="T267"/>
      <c r="U267"/>
      <c r="V267"/>
      <c r="Y267"/>
      <c r="Z267"/>
      <c r="AA267"/>
      <c r="AB267"/>
      <c r="AC267"/>
      <c r="AD267"/>
      <c r="AE267"/>
      <c r="AG267"/>
      <c r="AH267"/>
      <c r="AI267"/>
      <c r="AJ267"/>
      <c r="AK267"/>
      <c r="AL267"/>
      <c r="AM267"/>
      <c r="AN267"/>
      <c r="AO267"/>
      <c r="AP267"/>
      <c r="AQ267"/>
      <c r="AR267"/>
      <c r="AS267"/>
      <c r="AT267"/>
      <c r="AU267"/>
    </row>
    <row r="268" spans="6:47" ht="13.2" hidden="1" customHeight="1" x14ac:dyDescent="0.2">
      <c r="F268"/>
      <c r="I268"/>
      <c r="J268"/>
      <c r="K268"/>
      <c r="L268"/>
      <c r="M268"/>
      <c r="N268"/>
      <c r="Q268"/>
      <c r="R268"/>
      <c r="S268"/>
      <c r="T268"/>
      <c r="U268"/>
      <c r="V268"/>
      <c r="Y268"/>
      <c r="Z268"/>
      <c r="AA268"/>
      <c r="AB268"/>
      <c r="AC268"/>
      <c r="AD268"/>
      <c r="AE268"/>
      <c r="AG268"/>
      <c r="AH268"/>
      <c r="AI268"/>
      <c r="AJ268"/>
      <c r="AK268"/>
      <c r="AL268"/>
      <c r="AM268"/>
      <c r="AN268"/>
      <c r="AO268"/>
      <c r="AP268"/>
      <c r="AQ268"/>
      <c r="AR268"/>
      <c r="AS268"/>
      <c r="AT268"/>
      <c r="AU268"/>
    </row>
    <row r="269" spans="6:47" ht="13.2" hidden="1" customHeight="1" x14ac:dyDescent="0.2">
      <c r="F269"/>
      <c r="I269"/>
      <c r="J269"/>
      <c r="K269"/>
      <c r="L269"/>
      <c r="M269"/>
      <c r="N269"/>
      <c r="Q269"/>
      <c r="R269"/>
      <c r="S269"/>
      <c r="T269"/>
      <c r="U269"/>
      <c r="V269"/>
      <c r="Y269"/>
      <c r="Z269"/>
      <c r="AA269"/>
      <c r="AB269"/>
      <c r="AC269"/>
      <c r="AD269"/>
      <c r="AE269"/>
      <c r="AG269"/>
      <c r="AH269"/>
      <c r="AI269"/>
      <c r="AJ269"/>
      <c r="AK269"/>
      <c r="AL269"/>
      <c r="AM269"/>
      <c r="AN269"/>
      <c r="AO269"/>
      <c r="AP269"/>
      <c r="AQ269"/>
      <c r="AR269"/>
      <c r="AS269"/>
      <c r="AT269"/>
      <c r="AU269"/>
    </row>
    <row r="270" spans="6:47" hidden="1" x14ac:dyDescent="0.2"/>
  </sheetData>
  <autoFilter ref="A5:AV79">
    <sortState ref="A7:AV79">
      <sortCondition ref="A5:A79"/>
    </sortState>
  </autoFilter>
  <mergeCells count="22">
    <mergeCell ref="U5:V5"/>
    <mergeCell ref="R5:S5"/>
    <mergeCell ref="AL4:AP4"/>
    <mergeCell ref="AQ4:AU4"/>
    <mergeCell ref="H4:O4"/>
    <mergeCell ref="P4:W4"/>
    <mergeCell ref="AV4:AV5"/>
    <mergeCell ref="Z5:AA5"/>
    <mergeCell ref="AB5:AC5"/>
    <mergeCell ref="AD5:AE5"/>
    <mergeCell ref="A1:C1"/>
    <mergeCell ref="A4:A5"/>
    <mergeCell ref="C4:C5"/>
    <mergeCell ref="B4:B5"/>
    <mergeCell ref="AG4:AK4"/>
    <mergeCell ref="X4:AF4"/>
    <mergeCell ref="G4:G5"/>
    <mergeCell ref="F4:F5"/>
    <mergeCell ref="E4:E5"/>
    <mergeCell ref="D4:D5"/>
    <mergeCell ref="K5:L5"/>
    <mergeCell ref="M5:N5"/>
  </mergeCells>
  <phoneticPr fontId="2"/>
  <printOptions horizontalCentered="1"/>
  <pageMargins left="0.27559055118110237" right="0.19685039370078741" top="0.51181102362204722" bottom="0.35433070866141736" header="0.51181102362204722" footer="0.35433070866141736"/>
  <pageSetup paperSize="9" scale="4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目次・索引</vt:lpstr>
      <vt:lpstr>2009年度以降の試験結果一覧</vt:lpstr>
      <vt:lpstr>2008年度以前の試験結果一覧</vt:lpstr>
      <vt:lpstr>'2008年度以前の試験結果一覧'!Print_Area</vt:lpstr>
      <vt:lpstr>'2009年度以降の試験結果一覧'!Print_Area</vt:lpstr>
      <vt:lpstr>'2008年度以前の試験結果一覧'!Print_Titles</vt:lpstr>
      <vt:lpstr>'2009年度以降の試験結果一覧'!Print_Titles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2018-05-30T06:56:38Z</dcterms:created>
  <dcterms:modified xsi:type="dcterms:W3CDTF">2023-05-18T23:31:03Z</dcterms:modified>
</cp:coreProperties>
</file>